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Ocena okresowa NA od 2022.01.01\Ocena okresowa Nowe zasady 2021.12.22\"/>
    </mc:Choice>
  </mc:AlternateContent>
  <xr:revisionPtr revIDLastSave="0" documentId="13_ncr:1_{F3FBF859-63AC-4032-80AB-7274AC963E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ta oceny NA" sheetId="1" r:id="rId1"/>
    <sheet name="Arkusz1" sheetId="2" r:id="rId2"/>
    <sheet name="Progi" sheetId="3" r:id="rId3"/>
  </sheets>
  <definedNames>
    <definedName name="e">'Karta oceny NA'!$C$7</definedName>
    <definedName name="n" localSheetId="0">'Karta oceny NA'!$C$8</definedName>
    <definedName name="n">#REF!</definedName>
    <definedName name="_xlnm.Print_Area" localSheetId="0">'Karta oceny NA'!$A$2:$I$182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I147" i="1" l="1"/>
  <c r="I146" i="1"/>
  <c r="I157" i="1"/>
  <c r="I71" i="1" l="1"/>
  <c r="I70" i="1"/>
  <c r="I67" i="1"/>
  <c r="I66" i="1"/>
  <c r="I159" i="1" l="1"/>
  <c r="I158" i="1"/>
  <c r="I69" i="1" l="1"/>
  <c r="I68" i="1"/>
  <c r="I102" i="1" l="1"/>
  <c r="I103" i="1"/>
  <c r="I104" i="1"/>
  <c r="I105" i="1"/>
  <c r="I106" i="1"/>
  <c r="I107" i="1"/>
  <c r="I108" i="1"/>
  <c r="I101" i="1"/>
  <c r="I154" i="1" l="1"/>
  <c r="I135" i="1"/>
  <c r="I130" i="1"/>
  <c r="H37" i="1"/>
  <c r="G37" i="1"/>
  <c r="I15" i="1" l="1"/>
  <c r="I47" i="1"/>
  <c r="I48" i="1"/>
  <c r="I49" i="1"/>
  <c r="I50" i="1"/>
  <c r="I38" i="1" l="1"/>
  <c r="I79" i="1" l="1"/>
  <c r="I80" i="1"/>
  <c r="I81" i="1"/>
  <c r="I57" i="1"/>
  <c r="I58" i="1"/>
  <c r="I59" i="1"/>
  <c r="I60" i="1"/>
  <c r="I61" i="1"/>
  <c r="I62" i="1"/>
  <c r="I63" i="1"/>
  <c r="I64" i="1"/>
  <c r="I65" i="1"/>
  <c r="I72" i="1"/>
  <c r="I73" i="1"/>
  <c r="I74" i="1"/>
  <c r="I75" i="1"/>
  <c r="I76" i="1"/>
  <c r="I77" i="1"/>
  <c r="I78" i="1"/>
  <c r="I41" i="1" l="1"/>
  <c r="I111" i="1" l="1"/>
  <c r="I110" i="1"/>
  <c r="I109" i="1"/>
  <c r="I100" i="1"/>
  <c r="I99" i="1"/>
  <c r="I98" i="1"/>
  <c r="I97" i="1"/>
  <c r="I96" i="1"/>
  <c r="I95" i="1"/>
  <c r="I94" i="1"/>
  <c r="I93" i="1"/>
  <c r="I92" i="1"/>
  <c r="I91" i="1"/>
  <c r="I88" i="1"/>
  <c r="I87" i="1"/>
  <c r="I86" i="1"/>
  <c r="I85" i="1"/>
  <c r="I84" i="1"/>
  <c r="I83" i="1"/>
  <c r="I82" i="1"/>
  <c r="I56" i="1"/>
  <c r="I52" i="1"/>
  <c r="I51" i="1"/>
  <c r="I53" i="1" l="1"/>
  <c r="I112" i="1"/>
  <c r="I89" i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I113" i="1" l="1"/>
  <c r="H114" i="1" s="1"/>
  <c r="H168" i="1"/>
  <c r="I149" i="1" l="1"/>
  <c r="I148" i="1"/>
  <c r="I153" i="1"/>
  <c r="I152" i="1"/>
  <c r="I145" i="1"/>
  <c r="I144" i="1"/>
  <c r="I143" i="1"/>
  <c r="I155" i="1" l="1"/>
  <c r="I160" i="1"/>
  <c r="I150" i="1"/>
  <c r="I17" i="1"/>
  <c r="I16" i="1"/>
  <c r="I18" i="1"/>
  <c r="I40" i="1"/>
  <c r="I39" i="1"/>
  <c r="I19" i="1" l="1"/>
  <c r="I42" i="1"/>
  <c r="I34" i="1" l="1"/>
  <c r="I140" i="1" l="1"/>
  <c r="I32" i="1"/>
  <c r="I31" i="1"/>
  <c r="I124" i="1" l="1"/>
  <c r="I28" i="1" l="1"/>
  <c r="I33" i="1" l="1"/>
  <c r="I21" i="1" l="1"/>
  <c r="I22" i="1"/>
  <c r="I23" i="1"/>
  <c r="I24" i="1"/>
  <c r="I25" i="1"/>
  <c r="I26" i="1"/>
  <c r="I27" i="1"/>
  <c r="I29" i="1"/>
  <c r="I30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3" i="1"/>
  <c r="I134" i="1"/>
  <c r="I136" i="1"/>
  <c r="I137" i="1"/>
  <c r="I138" i="1"/>
  <c r="I139" i="1"/>
  <c r="I141" i="1" l="1"/>
  <c r="I131" i="1"/>
  <c r="I35" i="1"/>
  <c r="I43" i="1" s="1"/>
  <c r="I161" i="1" l="1"/>
  <c r="H162" i="1" s="1"/>
  <c r="H44" i="1" l="1"/>
  <c r="G170" i="1" s="1"/>
</calcChain>
</file>

<file path=xl/sharedStrings.xml><?xml version="1.0" encoding="utf-8"?>
<sst xmlns="http://schemas.openxmlformats.org/spreadsheetml/2006/main" count="363" uniqueCount="244">
  <si>
    <t>DANE OSOBOWE</t>
  </si>
  <si>
    <t>Funkcja</t>
  </si>
  <si>
    <t>I. DZIAŁALNOŚĆ DYDAKTYCZNA</t>
  </si>
  <si>
    <t>Rok akademicki</t>
  </si>
  <si>
    <t>B. Działalność wspierająca kształcenie</t>
  </si>
  <si>
    <t>Pkt</t>
  </si>
  <si>
    <t>∑</t>
  </si>
  <si>
    <t xml:space="preserve">A. Pełnione funkcje </t>
  </si>
  <si>
    <t>C. Udział w realizacji prac badawczych i działalność wynalazcza</t>
  </si>
  <si>
    <t>członek</t>
  </si>
  <si>
    <t>książka</t>
  </si>
  <si>
    <t>B. Publikacje i redakcje naukowe</t>
  </si>
  <si>
    <t>studiów podyplomowych</t>
  </si>
  <si>
    <t>Autorstwo podręczników akademickich w języku angielskim lub podstawowym dla danej dyscypliny</t>
  </si>
  <si>
    <t xml:space="preserve">Autorstwo podręczników akademickich w języku polskim lub innym niż angielski i niepodstawowym dla danej dyscypliny </t>
  </si>
  <si>
    <t xml:space="preserve">Autorstwo rozdziału w podręczniku akademickim w języku polskim lub innym niż angielski i niepodstawowym dla danej dyscypliny </t>
  </si>
  <si>
    <t xml:space="preserve">Autorstwo skryptów akademickich </t>
  </si>
  <si>
    <t>B. Praca w Komitetach i na rzecz WAT</t>
  </si>
  <si>
    <t>Wykonanie normy dydaktycznej (%)</t>
  </si>
  <si>
    <t>Recenzja wydawnicza podręcznika akademickiego</t>
  </si>
  <si>
    <t>Ukończenie z wynikiem pozytywnym: 
(tematycznie związanych z realizowanymi zadaniami w Akademii)</t>
  </si>
  <si>
    <t xml:space="preserve">Działalność popularyzatorska </t>
  </si>
  <si>
    <t>wykład</t>
  </si>
  <si>
    <t xml:space="preserve">Recenzja pracy doktorskiej, opinie o dorobku NA dla jednostki zewnętrznej </t>
  </si>
  <si>
    <t>Uzyskanie stypendium za działalność naukową finansowanego przez instytucję krajową lub zagraniczną.</t>
  </si>
  <si>
    <t>krajowe</t>
  </si>
  <si>
    <t>zagraniczne</t>
  </si>
  <si>
    <t>finansowanej z funduszy strukturalnych</t>
  </si>
  <si>
    <t>udział bez wyróżnienia</t>
  </si>
  <si>
    <t>udział z wyróżnieniem</t>
  </si>
  <si>
    <t>Udział w targach i wystawach osiągnięć naukowych. Wpisać liczbę osiągnięć.</t>
  </si>
  <si>
    <t>artykuły (suma liczby stron)</t>
  </si>
  <si>
    <t>kursu dokształcającego</t>
  </si>
  <si>
    <t>powyżej 5000 tys zł.</t>
  </si>
  <si>
    <t>kierownik pracy</t>
  </si>
  <si>
    <t>pozostali uczestnicy</t>
  </si>
  <si>
    <t>Razem pkt za IB : ∑(B1,...,B6)/(n*e)</t>
  </si>
  <si>
    <t>Razem pkt za IIB : ∑(B1,...,B5)/(n*e)</t>
  </si>
  <si>
    <t>Razem pkt za IIIA : ∑(A1,...,A7)/(n*e)</t>
  </si>
  <si>
    <t>liczba</t>
  </si>
  <si>
    <t>liczba*udział</t>
  </si>
  <si>
    <t>przewodniczący / współprzewodniczący</t>
  </si>
  <si>
    <t>Tytuł, stopień naukowy, imię i nazwisko / Data urodzenia</t>
  </si>
  <si>
    <t>Data rozpoczęcia pracy w WAT:</t>
  </si>
  <si>
    <t>Data i wynik opisowy ostatniej oceny:</t>
  </si>
  <si>
    <t xml:space="preserve">uzyskał nagrody lub wyróżnienia w konkursie  </t>
  </si>
  <si>
    <t xml:space="preserve">Kierowanie pozaprogramową pracą studenta, który: </t>
  </si>
  <si>
    <t>zagranicznym</t>
  </si>
  <si>
    <t>krajowym</t>
  </si>
  <si>
    <t>Patent na wynalazek udzielony na rzecz WAT za granicą</t>
  </si>
  <si>
    <t>Patent krajowy lub międzynarodowy na wynalazek udzielony na rzecz innego podmiotu</t>
  </si>
  <si>
    <t>w przypadku zastosowania</t>
  </si>
  <si>
    <t>bez zastosowania</t>
  </si>
  <si>
    <t>C.10</t>
  </si>
  <si>
    <t>Wdrożenie w wyników badań naukowych lub prac rozwojowych potwierdzone przez podmioty które wdrożyły produkt</t>
  </si>
  <si>
    <t>Aplikacja wyników badań naukowych lub prac rozwojowych potwierdzone w karcie aplikacji produktu</t>
  </si>
  <si>
    <t>brał udział w konkursie ale nie uzyskał nagrody lub wyróżnienia</t>
  </si>
  <si>
    <t>innego krajowego</t>
  </si>
  <si>
    <r>
      <t>oceny dorobku naukowego</t>
    </r>
    <r>
      <rPr>
        <sz val="10"/>
        <rFont val="Arial CE"/>
        <charset val="238"/>
      </rPr>
      <t xml:space="preserve"> (przewodniczący, sekretarz)</t>
    </r>
  </si>
  <si>
    <r>
      <t xml:space="preserve">Praca w komitetach naukowych </t>
    </r>
    <r>
      <rPr>
        <sz val="10"/>
        <rFont val="Arial CE"/>
        <charset val="238"/>
      </rPr>
      <t>i organizacyjnych konferencji/sympozjów/kongresów oraz radach programowych czasopism</t>
    </r>
  </si>
  <si>
    <r>
      <t xml:space="preserve">uczestnictwo </t>
    </r>
    <r>
      <rPr>
        <sz val="10"/>
        <rFont val="Arial CE"/>
        <charset val="238"/>
      </rPr>
      <t>w pikniku naukowym, audycji …</t>
    </r>
  </si>
  <si>
    <t xml:space="preserve">promotor - 12 pkt </t>
  </si>
  <si>
    <t>promotor pomocniczy - 6 pkt</t>
  </si>
  <si>
    <t>Promotorstwo lub promotorstwo pomocnicze pracy doktorskiej zakończonej pomyślną obroną (liczba doktorów)</t>
  </si>
  <si>
    <t>Razem pkt za  IC : ∑(C1,...,C4)/n</t>
  </si>
  <si>
    <t xml:space="preserve">powoływanych przez rektora/dziekana/dyrektora </t>
  </si>
  <si>
    <t>Jednostka organizacyjna</t>
  </si>
  <si>
    <t xml:space="preserve">Liczba godzin rozliczana w ramach pensum (zgodnie z danymi z systemu USOS)  </t>
  </si>
  <si>
    <t>promotor - 2 pkt</t>
  </si>
  <si>
    <t>promotor pomocniczy - 1 pkt</t>
  </si>
  <si>
    <t>Recenzja dorobku kandydata na doktora habilitowanego, kandydata na profesora, dr hc.</t>
  </si>
  <si>
    <t xml:space="preserve">Autorstwo rozdziału w podręczniku akademickim innego autora w języku angielskim lub podstawowym dla danej dyscypliny </t>
  </si>
  <si>
    <t>w Radzie dyscypliny, Radzie ds. kształcenia</t>
  </si>
  <si>
    <t>Uczestnictwo w  pracach badawczych realizowanych przez WAT na podstawie umów zawartych z  zagranicznymi podmiotami na kwotę przychodów dla WAT w ocenianym okresie. Wpisać wysokość kosztów w tys. zł. poniesionych przez WAT zgodnie z udziałem potwierdzonym przez kierownika pracy.</t>
  </si>
  <si>
    <t>Suma kwota*udział</t>
  </si>
  <si>
    <t>Razem pkt za IIC : ∑(C1,...,C10)/(n*e)</t>
  </si>
  <si>
    <t>Razem pkt za IIIB : ∑(B1,...,B4)/(n*e)</t>
  </si>
  <si>
    <t>Odbycie stażu naukowego, bez kursów i szkoleń specjalistycznych 
(wpisać liczbę miesięcy)</t>
  </si>
  <si>
    <t>Opieka nad doktorantem (promotor/opiekun naukowy)  (liczba doktorantów)</t>
  </si>
  <si>
    <t>Liczba przeprowadzonych godzin zajęć w języku angielskim - bez mnożnika (nie dotyczy lektoratu)</t>
  </si>
  <si>
    <t>Pełnione funkcje we władzach towarzystw i organizacji naukowych i zawodowych: 1 pkt za rok za każdą funkcję</t>
  </si>
  <si>
    <t xml:space="preserve">Pełnienie funkcji kierownika studiów podyplomowych (2 pkt. za rok) lub kursu dokształcającego (2 pkt. za kurs) </t>
  </si>
  <si>
    <t>Reprezentacja Polski w organizacjach międzynarodowych: 2 pkt. za każdy rok (wpisać sumę liczby lat we wszystkich organizacjach)</t>
  </si>
  <si>
    <t>Obowiązki wynikające ze służby wojskowej (ocena przełożonego: 0 - 2 pkt. za każdy rok)</t>
  </si>
  <si>
    <t>Opieka nad studentem indywidualnym: należy wpisać liczbę studentów</t>
  </si>
  <si>
    <t>Pełnienie funkcji opiekuna: 1 pkt za rok za każdą funkcję</t>
  </si>
  <si>
    <t>Kierowanie lub udział w realizacji zakończonej inwestycji aparaturowej lub budowlanej i rozliczonej w ocenianym okresie
(wpisać liczbę prac*udział w danym przedziale kwot)</t>
  </si>
  <si>
    <r>
      <t>Opracowanie i złożenie wniosku o realizację pracy badawczej realizowanej przez WAT na podstawie umowy zawartej z innym podmiotem.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 Uwaga: w poz. C.4-C.8 wpisać liczbę osiągnięć.</t>
    </r>
  </si>
  <si>
    <t>A.1</t>
  </si>
  <si>
    <t>A.2</t>
  </si>
  <si>
    <t>A.3</t>
  </si>
  <si>
    <t>A.4</t>
  </si>
  <si>
    <t>A.5</t>
  </si>
  <si>
    <t>A.6</t>
  </si>
  <si>
    <t>B.1</t>
  </si>
  <si>
    <t>B.2</t>
  </si>
  <si>
    <t>B.3</t>
  </si>
  <si>
    <t>B.4</t>
  </si>
  <si>
    <t>B.5</t>
  </si>
  <si>
    <t>B.6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</si>
  <si>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</si>
  <si>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</si>
  <si>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</si>
  <si>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</si>
  <si>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</si>
  <si>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</si>
  <si>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</si>
  <si>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</si>
  <si>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</si>
  <si>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A.7</t>
  </si>
  <si>
    <r>
      <t xml:space="preserve">Promotorstwo pracy dyplomowej </t>
    </r>
    <r>
      <rPr>
        <sz val="10"/>
        <rFont val="Arial CE"/>
        <charset val="238"/>
      </rPr>
      <t>lub końcowej zakończone złożeniem pracy w dziekanacie (liczba prac)</t>
    </r>
  </si>
  <si>
    <t>Recenzja pracy dyplomowej</t>
  </si>
  <si>
    <t>Od:</t>
  </si>
  <si>
    <t>badawczo-dydaktycznych</t>
  </si>
  <si>
    <t>profesor</t>
  </si>
  <si>
    <t>profesor uczelni</t>
  </si>
  <si>
    <t>adiunkt</t>
  </si>
  <si>
    <t>asystent</t>
  </si>
  <si>
    <t>starszy wykładowca</t>
  </si>
  <si>
    <t>wykładowca</t>
  </si>
  <si>
    <t>lektor</t>
  </si>
  <si>
    <t>instruktor</t>
  </si>
  <si>
    <t>badawczych</t>
  </si>
  <si>
    <t>dydaktycznych</t>
  </si>
  <si>
    <t>kategoria</t>
  </si>
  <si>
    <t>Wydział Nowych Technologii i Chemii</t>
  </si>
  <si>
    <t>Instytut Optoelektroniki</t>
  </si>
  <si>
    <t>Wydział Inżynierii Lądowej i Geodezji</t>
  </si>
  <si>
    <t>Wydział Inżynierii Mechanicznej</t>
  </si>
  <si>
    <t>Studium Wychowania Fizycznego</t>
  </si>
  <si>
    <t>Wydział Elektroniki</t>
  </si>
  <si>
    <t>Wydział Cybernetyki</t>
  </si>
  <si>
    <t>Wydział Bezpieczeństwa, Logistyki i Zarządzania</t>
  </si>
  <si>
    <t>grupa pracowników:</t>
  </si>
  <si>
    <t>stanowisko</t>
  </si>
  <si>
    <t>Studium Języków Obcych</t>
  </si>
  <si>
    <t>Wydział Mechatroniki, Uzbrojenia i Lotnictwa</t>
  </si>
  <si>
    <t>Studium Szkolenia Wojskowego</t>
  </si>
  <si>
    <t>od 500 tys do 5000 tys zł</t>
  </si>
  <si>
    <t>Prawa ochronne na wzór użytkowy lub znak towarowy udzielone przez UP RP lub za granicą na rzecz WAT</t>
  </si>
  <si>
    <t>Uzyskanie przez WAT środków finansowych z tytułu komercjalizacji wyników badań naukowych, prac rozwojowych (kwota w tys. zł)</t>
  </si>
  <si>
    <r>
      <t xml:space="preserve">krajowego  w jedn. </t>
    </r>
    <r>
      <rPr>
        <sz val="10"/>
        <rFont val="Arial CE"/>
        <charset val="238"/>
      </rPr>
      <t>kat. A, A+ (&gt;3 mies.) lub zagranicznego</t>
    </r>
  </si>
  <si>
    <t xml:space="preserve">  </t>
  </si>
  <si>
    <t>Opinia przełożonego o umiejetnościach dydaktycznych NA i zaangażowaniu w proces dydaktyczny  
(poziom niezadawalający: - 2 pkt, poziom dostateczny: 0 pkt, poziom dobry: 4 pkt, poziom wysoki: 8 pkt)</t>
  </si>
  <si>
    <r>
      <t>Grupa pracowników i stanowisko</t>
    </r>
    <r>
      <rPr>
        <sz val="10"/>
        <rFont val="Arial CE"/>
        <charset val="238"/>
      </rPr>
      <t xml:space="preserve"> (wybór z listy rozwijanej) / od kiedy (podać rok)</t>
    </r>
  </si>
  <si>
    <r>
      <t xml:space="preserve">Pełnione funkcje w Akademii:  
(wpisać liczbę lat od 1 do n licząc w latach akademickich) 
</t>
    </r>
    <r>
      <rPr>
        <sz val="10"/>
        <rFont val="Arial CE"/>
        <charset val="238"/>
      </rPr>
      <t>Uwaga: w przypadku kilku funkcji - punkty przyznaje się za wyższą punktowo funkcję</t>
    </r>
  </si>
  <si>
    <t>monografii, publikacji naukowych z listy MEiN</t>
  </si>
  <si>
    <t>niezamieszczone w wykazie MEiN</t>
  </si>
  <si>
    <t>finansowanej przez MEiN</t>
  </si>
  <si>
    <t>Uczestnictwo w pracach badawczych realizowanych przez WAT na podstawie umów zawartych z innymi krajowymi  podmiotami w ocenianym okresie. Wpisać wysokość kosztów w tys. zł. poniesionych przez WAT zgodnie z udziałem potwierdzonym przez kierownika pracy.</t>
  </si>
  <si>
    <t>Wdrożenie wynalazku na który został udzielony patent</t>
  </si>
  <si>
    <t>202./202.</t>
  </si>
  <si>
    <t>202../202..</t>
  </si>
  <si>
    <t>II. DZIAŁALNOŚĆ NAUKOWA</t>
  </si>
  <si>
    <t>Rozwój kompetencji dydaktycznych (udział w konferencjach, sympozjach i warsztatach dydaktycznych, staże dydaktyczne) - Ocena przełożonego:  0-10 pkt.</t>
  </si>
  <si>
    <t>Oświadczenie nauczyciela o przestrzeganiu przepisów o prawie autorskim i prawach pokrewnych, a także o własności przemysłowej - Ocena przełożonego</t>
  </si>
  <si>
    <t>Czy nauczyciel dopuścił się stwierdzonym prawomocnym wyrokiem sądowym czynu określonego w przepisach ustawy O prawie autorskim i prawach pokrewnych - Ocena przełożonego</t>
  </si>
  <si>
    <t>Czy nauczyciel dopuścił się stwierdzonym prawomocnym wyrokiem sądowym jednego z czynów określonych przepisami ustawy Prawo własności przemysłowej - Ocena przełożonego</t>
  </si>
  <si>
    <t>Czy nauczyciel dopuścił się stwierdzonego prawomocnym orzeczeniem komisji dyscyplinarnej czynu określonego w art. 287 ust.2 pkt. 1-5 Ustawy - Ocena przełożonego</t>
  </si>
  <si>
    <t>OCENA DZIAŁALNOŚCI DYDAKTYCZNEJ</t>
  </si>
  <si>
    <t>OCENA DZIAŁALNOŚCI NAUKOWEJ</t>
  </si>
  <si>
    <t>RAZEM punkty za I: IA + IB + IC</t>
  </si>
  <si>
    <t>RAZEM punkty za II: IIA+IIB+IIC</t>
  </si>
  <si>
    <t>TAK</t>
  </si>
  <si>
    <t>NIE</t>
  </si>
  <si>
    <r>
      <t xml:space="preserve">Ocena końcowa: </t>
    </r>
    <r>
      <rPr>
        <sz val="16"/>
        <rFont val="Arial CE"/>
        <charset val="238"/>
      </rPr>
      <t xml:space="preserve"> </t>
    </r>
  </si>
  <si>
    <r>
      <t xml:space="preserve">Średni roczny wymiar etatu                                                          </t>
    </r>
    <r>
      <rPr>
        <b/>
        <sz val="10"/>
        <rFont val="Arial CE"/>
        <charset val="238"/>
      </rPr>
      <t xml:space="preserve">          e =</t>
    </r>
  </si>
  <si>
    <r>
      <t xml:space="preserve">Liczba lat podlegających ocenie (od 1 do 2)                                             </t>
    </r>
    <r>
      <rPr>
        <b/>
        <sz val="10"/>
        <rFont val="Arial CE"/>
        <family val="2"/>
        <charset val="238"/>
      </rPr>
      <t>n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=</t>
    </r>
  </si>
  <si>
    <t xml:space="preserve">Opinia studentów, doktorantów lub słuchaczy o NA. Należy wpisać średnią ocenę nauczyciela z ankiet spełniających kryterium  ważności
w danym roku akademickim (2,0-5,0); przy braku opinii wpisać 4,0; jeśli rok jest nieoceniany - 0 </t>
  </si>
  <si>
    <t>Recenzje wniosków projektów badawczych oraz recenzje zrealizowanych projektów badawczych zlecone przez instytucje rządowe 
(ocena przełożonego:  4 lub 8 pkt. za recenzję,  łącznie nie więcej niż 20 pkt.)</t>
  </si>
  <si>
    <t>POZYTYWNA</t>
  </si>
  <si>
    <t>NEGATYWNA</t>
  </si>
  <si>
    <t>OCENIA KIEROWNIK J.O.</t>
  </si>
  <si>
    <t>III. DZIAŁALNOŚĆ ORGANIZACYJNA I PODNOSZENIE KOMPETENCJI ZAWODOWYCH</t>
  </si>
  <si>
    <t>C. Podnoszenie kwalifikacji naukowych</t>
  </si>
  <si>
    <t>D. Podnoszenie kwalifikacji dydaktycznych</t>
  </si>
  <si>
    <t>D.1</t>
  </si>
  <si>
    <t>D.2</t>
  </si>
  <si>
    <t xml:space="preserve">E. Inne dokonania - w tym nagrody, odznaczenia, wyróżnienia </t>
  </si>
  <si>
    <t>E.1</t>
  </si>
  <si>
    <t>E.2</t>
  </si>
  <si>
    <t>E.3</t>
  </si>
  <si>
    <t xml:space="preserve">RAZEM punkty za III: IIIA + IIIB + IIIC + IIID + IIIE </t>
  </si>
  <si>
    <t>OCENA DZIAŁALNOŚCI ORGANIZACYJNEJ I PODNOSZENIA KWALIFIKACJI ZAWODOWYCH</t>
  </si>
  <si>
    <t>d</t>
  </si>
  <si>
    <t>n</t>
  </si>
  <si>
    <t>o</t>
  </si>
  <si>
    <t>Redaktor naczelny czasopisma z wykazu MEiN</t>
  </si>
  <si>
    <t>Recenzje wydawnicze monografii i artykułów w czasopismach z wykazu MEiN, 
łącznie nie więcej niż 20 pkt.:</t>
  </si>
  <si>
    <t xml:space="preserve">Opinie projektów: Polskich Norm, Norm Obronnych, WZTT, ZTT i innych dokumentów wykonanych na zlecenie różnych instytucji wojskowych i cywilnych (np. MON, MEiN, Policja, Prokuratura itp., łącznie nie więcej niż 20 pkt.) </t>
  </si>
  <si>
    <t>Przygotowanie do prowadzenia nowego przedmiotu (ocena przełożonego:  1 – 3 pkt.)</t>
  </si>
  <si>
    <t>Przygotowanie nowego stanowiska laboratoryjnego (ocena przełożonego: 1 – 2 pkt.)</t>
  </si>
  <si>
    <r>
      <t>Ocena przełożonego dotycząca terminowości przygotowania protokołów w systemie USOS (</t>
    </r>
    <r>
      <rPr>
        <sz val="10"/>
        <rFont val="Arial CE"/>
        <charset val="238"/>
      </rPr>
      <t>terminowo: 0 pkt., niewielkie zaległości: -1 pkt,  zaległości pomimo monitów: - 3 pkt.)</t>
    </r>
  </si>
  <si>
    <t xml:space="preserve">Autorstwo rozdziału w monografii której wartość  wynosi 200 pkt. </t>
  </si>
  <si>
    <t>Autorstwo rozdziału w monografii której wartość  wynosi 80 pkt.</t>
  </si>
  <si>
    <t xml:space="preserve">Autorstwo rozdziału w monografii której wartość  wynosi 20 pkt. </t>
  </si>
  <si>
    <t>Redaktor naukowy monografii naukowej której wartość  wynosi 200 pkt.</t>
  </si>
  <si>
    <t xml:space="preserve">Redaktor naukowy monografii naukowej której wartość wynosi 20 pkt. </t>
  </si>
  <si>
    <t>Redaktor naukowy monografii naukowej której wartość wynosi 80 pkt.</t>
  </si>
  <si>
    <t>Autorstwo rozdziału w monografii której wartość  wynosi 200 pkt. w przypadku działalności naukowej prowadzonej w ramach dyscyplin naukowych należących do dziedziny nauk humanistycznych, dziedziny nauk społecznych i dziedziny nauk teologicznych</t>
  </si>
  <si>
    <t>Redaktor naukowy monografii naukowej której wartość  wynosi 200 pkt. w przypadku działalności naukowej prowadzonej w ramach dyscyplin naukowych należących do dziedziny nauk humanistycznych, dziedziny nauk społecznych i dziedziny nauk teologicznych</t>
  </si>
  <si>
    <t>Redaktor naukowy monografii naukowej której wartość wynosi 80 pkt. w przypadku działalności naukowej prowadzonej w ramach dyscyplin naukowych należących do dziedziny nauk humanistycznych, dziedziny nauk społecznych i dziedziny nauk teologicznych</t>
  </si>
  <si>
    <t>Redaktor naukowy monografii naukowej której wartość wynosi 20 pkt. w przypadku działalności naukowej prowadzonej w ramach dyscyplin naukowych należących do dziedziny nauk humanistycznych, dziedziny nauk społecznych i dziedziny nauk teologicznych</t>
  </si>
  <si>
    <t>C. Ankietyzacja i opinia przełożonego (weryfikacja przez dziekana)</t>
  </si>
  <si>
    <t>OCENA PRZESTRZEGANIA PRZEPISÓW O PRAWIE AUTORSKIM I PRAWACH POKREWNYCH, A TAKŻE  O WŁASNOŚCI PRZEMYSŁOWEJ</t>
  </si>
  <si>
    <t>Uzyskanie tytułu naukowego lub stopnia naukowego (profesor – 30 pkt., habilitacja – 20 pkt., doktorat – 10 pkt.) x 2 dla NA w młodym wieku</t>
  </si>
  <si>
    <t xml:space="preserve">Ocena przełożonego dotycząca   zaangażowania w działalności dydaktycznej, np. udział w pracach związanych z uruchomieniem nowego kierunku studiów, nowej specjalności, nowych studiów podyplomowych lub kursów dokształcających, praca w zespołach przygotowujących programy studiów itp. (0 - 10 pkt.) </t>
  </si>
  <si>
    <t>B.7</t>
  </si>
  <si>
    <t>Razem pkt za IA : ∑(A1,..., A4)/n</t>
  </si>
  <si>
    <t>Informacja o złożeniu oświadczenia, o którym mowa w art. 343 ust. 7 Ustawy (dotyczy nauczycieli akademickich zatrudnionych na stanowisku z grupy pracowników badawczych lub badawczo-dydaktycznych)</t>
  </si>
  <si>
    <t>Razem pkt za IIIC : ∑(C1,...,C4)</t>
  </si>
  <si>
    <t>Razem pkt za IIID : ∑(D1, D2)</t>
  </si>
  <si>
    <t>Razem pkt za IIIE : ∑(E1, E2, E3)</t>
  </si>
  <si>
    <t>Razem pkt za IIA : ∑(A1,...,A4)</t>
  </si>
  <si>
    <t>A. Kształcenie</t>
  </si>
  <si>
    <t xml:space="preserve">                                              data                      imię nazwisko                                  funkcja oceniającego                           </t>
  </si>
  <si>
    <t xml:space="preserve">                                               …..........................…..............…................................................................................................                               </t>
  </si>
  <si>
    <r>
      <t>Inne publikacje w czasopiśmie z wykazu MEiN (niewymienione w punktach B.2-B.3). 
Wpisać</t>
    </r>
    <r>
      <rPr>
        <i/>
        <sz val="10"/>
        <rFont val="Arial CE"/>
        <charset val="238"/>
      </rPr>
      <t xml:space="preserve"> liczba*udział</t>
    </r>
    <r>
      <rPr>
        <sz val="10"/>
        <rFont val="Arial CE"/>
        <charset val="238"/>
      </rPr>
      <t xml:space="preserve"> (w kolumnie G) oraz liczbę punktów wynikającą z wykazu MEiN (w kolumnie H)</t>
    </r>
  </si>
  <si>
    <t>Patent na wynalazek udzielony na rzecz WAT przez UP RP</t>
  </si>
  <si>
    <t>IV. PRZESTRZEGANIE PRZEPISÓW O PRAWIE AUTORSKIM I PRAWACH POKREWNYCH, A TAKŻE  O WŁASNOŚCI PRZEMYSŁOWEJ</t>
  </si>
  <si>
    <t>Autorstwo publikacji w czasopiśmie spoza wykazu czasopism MEiN</t>
  </si>
  <si>
    <t xml:space="preserve">Autorstwo monografii naukowych wydanych przez wydawnictwa zamieszczone w wykazie wydawnictw MEiN, w tym monografie za 300 pkt. lub 120 pkt., będące wynikiem działalności naukowej prowadzonej w ramach dyscyplin naukowych należących do dziedziny nauk humanistycznych, dziedziny nauk społecznych i dziedziny nauk teologicznych).
</t>
  </si>
  <si>
    <t>Wykonanie ekspertyz na potrzeby MON i SZ RP, innych ministerstw, sądów itp. (ocena przełożonego: 4 lub 8 pkt. za recenzję, łącznie nie więcej niż 20 pkt.)</t>
  </si>
  <si>
    <r>
      <rPr>
        <u/>
        <sz val="10"/>
        <rFont val="Arial CE"/>
        <charset val="238"/>
      </rPr>
      <t>Uwaga:</t>
    </r>
    <r>
      <rPr>
        <sz val="10"/>
        <rFont val="Arial CE"/>
        <charset val="238"/>
      </rPr>
      <t xml:space="preserve">
W ocenie działalności publikacyjnej (punkty B.2-B.5) wielkośc N oznacza liczbę autorów publikacji z afiliacją WAT; udział wynosi 1/N
Autorstwo publikacji w czasopiśmie z wykazu czasopism MEiN
</t>
    </r>
    <r>
      <rPr>
        <u/>
        <sz val="10"/>
        <rFont val="Arial CE"/>
        <charset val="238"/>
      </rPr>
      <t/>
    </r>
  </si>
  <si>
    <r>
      <t>Obowiązujące (po obniżeniach) pensum dla danego etatu zgodnie z zapisami §50 Regulaminu p</t>
    </r>
    <r>
      <rPr>
        <sz val="10"/>
        <rFont val="Arial CE"/>
        <charset val="238"/>
      </rPr>
      <t>racy WAT (dla stanowiska badawczego jak dla stanowiska badawczo-dydaktycznego)</t>
    </r>
  </si>
  <si>
    <t>Kierownik pracowni, Kierownik laboratorium, Pełnomocnik dziekana (ocena przełożonego: do 8 pkt.)</t>
  </si>
  <si>
    <t>Kierownik zakładu, Z-ca kierownika katedry, Z-ca dyrektora instytutu (ocena przełożonego: do 12 pkt.)</t>
  </si>
  <si>
    <t>Kierownik zakładu, Z-ca kierownika katedry, Z-ca dyrektora instytutu (ocena przełożonego: do 15 pkt.)</t>
  </si>
  <si>
    <t>Kierownik katedry, Dyrektor instytutu, Prodziekan, Zastępca dziekana (ocena przełożonego: do 20 pkt.)</t>
  </si>
  <si>
    <t>Prorektor, Dziekan, Dyrektor Szkoły Doktorskiej (ocena przełożonego: do 25 pkt.)</t>
  </si>
  <si>
    <t xml:space="preserve">Aktywny udział w przedsięwzięciach na korzyść Akademii (obsługa wizyt, współpraca ze szkołami) (ocena przełożonego: max. 4 pkt. za każdy rok w zależności od stopnia zaangażowania) </t>
  </si>
  <si>
    <t>Aktywność w nawiązywaniu współpracy z podmiotami gospodarczymi zakończona zawarciem umowy z WAT (wpisać liczbę przedsięwzięć)</t>
  </si>
  <si>
    <t>Nagrody rektorskie, ministra, międzynarodowe (ocena przełożonego: 0 - 5 pkt. )</t>
  </si>
  <si>
    <t>Odznaczenia, medale (ocena przełożonego: 0 - 3 pkt.)</t>
  </si>
  <si>
    <t>Inne dokonania, wyróżnienia (ocena przełożonego: 0 - 2 pkt.)</t>
  </si>
  <si>
    <r>
      <rPr>
        <u/>
        <sz val="11"/>
        <color rgb="FFFF0000"/>
        <rFont val="Arial"/>
        <family val="2"/>
        <charset val="238"/>
      </rPr>
      <t>Ocena końcowa</t>
    </r>
    <r>
      <rPr>
        <sz val="11"/>
        <color rgb="FFFF0000"/>
        <rFont val="Arial"/>
        <family val="2"/>
        <charset val="238"/>
      </rPr>
      <t>: 
Ocena końcowa wyznaczana jest w sposób okreslony w § 9 Zarządzenia.</t>
    </r>
  </si>
  <si>
    <t>Liczba punktów (zależna od procentu wykonania pensum: za 100% pensum - 50 pkt., ale nie więcej niż  300% pensum)</t>
  </si>
  <si>
    <t>A. Wsparcie rozwoju kadry</t>
  </si>
  <si>
    <t>Autorstwo monografii naukowych wydanych przez wydawnictwa niezamieszczone w wykazie wydawnictw MEiN</t>
  </si>
  <si>
    <t>Rozwój kompetencji naukowych</t>
  </si>
  <si>
    <t>wszczęte postępowania w sprawie nadania stopnia naukowego doktora, doktora habilitowanego lub tytułu profesora. 
Ocena przełożonego:  0-10 pkt.</t>
  </si>
  <si>
    <t>udział w konferencjach, sympozjach i warsztatach naukowych, staże naukowe. Ocena przełożonego:  0-3 pkt.</t>
  </si>
  <si>
    <t xml:space="preserve">w Senacie, w komisjach Senatu </t>
  </si>
  <si>
    <t>Prace w Radach oraz  komisjach lub zespołach: 
(wpisać "liczba_lat" * "liczba_ciał")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</si>
</sst>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_ ;[Red]\-0.00\ "/>
  </numFmts>
  <fonts count="24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Czcionka tekstu podstawowego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sz val="11"/>
      <color rgb="FFFF0000"/>
      <name val="Arial"/>
      <family val="2"/>
      <charset val="238"/>
    </font>
    <font>
      <u/>
      <sz val="11"/>
      <color rgb="FFFF0000"/>
      <name val="Arial"/>
      <family val="2"/>
      <charset val="238"/>
    </font>
    <font>
      <b/>
      <sz val="10"/>
      <name val="Czcionka tekstu podstawowego"/>
      <charset val="238"/>
    </font>
    <font>
      <b/>
      <sz val="12"/>
      <color rgb="FF0000CC"/>
      <name val="Arial CE"/>
      <charset val="238"/>
    </font>
    <font>
      <b/>
      <sz val="10"/>
      <color rgb="FF0000CC"/>
      <name val="Arial CE"/>
      <charset val="238"/>
    </font>
    <font>
      <b/>
      <sz val="10"/>
      <color rgb="FF0000CC"/>
      <name val="Arial"/>
      <family val="2"/>
      <charset val="238"/>
    </font>
    <font>
      <sz val="16"/>
      <name val="Arial CE"/>
      <charset val="238"/>
    </font>
    <font>
      <sz val="10"/>
      <color rgb="FFFF000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name val="Arial CE"/>
      <charset val="238"/>
    </font>
    <font>
      <i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rgb="FFFF0000"/>
      </right>
      <top/>
      <bottom style="medium">
        <color rgb="FFFF0000"/>
      </bottom>
      <diagonal style="thin">
        <color indexed="64"/>
      </diagonal>
    </border>
    <border>
      <left/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0" xfId="0" applyNumberFormat="1" applyFont="1" applyAlignment="1" applyProtection="1">
      <protection locked="0"/>
    </xf>
    <xf numFmtId="2" fontId="3" fillId="3" borderId="1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7" fillId="0" borderId="0" xfId="0" applyFont="1"/>
    <xf numFmtId="2" fontId="3" fillId="3" borderId="1" xfId="0" applyNumberFormat="1" applyFont="1" applyFill="1" applyBorder="1" applyAlignment="1" applyProtection="1">
      <alignment horizontal="center"/>
    </xf>
    <xf numFmtId="0" fontId="3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0" xfId="0" applyFont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left" vertical="justify" wrapText="1"/>
    </xf>
    <xf numFmtId="0" fontId="0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8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1" fillId="7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166" fontId="0" fillId="0" borderId="9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165" fontId="0" fillId="0" borderId="3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2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" fillId="0" borderId="29" xfId="0" applyFont="1" applyBorder="1" applyAlignment="1" applyProtection="1">
      <alignment horizontal="left" vertical="center"/>
      <protection locked="0"/>
    </xf>
    <xf numFmtId="164" fontId="0" fillId="0" borderId="43" xfId="0" applyNumberFormat="1" applyFont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" fontId="0" fillId="0" borderId="44" xfId="0" applyNumberFormat="1" applyFont="1" applyBorder="1" applyAlignment="1" applyProtection="1">
      <alignment horizontal="center" vertical="center"/>
      <protection locked="0"/>
    </xf>
    <xf numFmtId="1" fontId="0" fillId="0" borderId="31" xfId="0" applyNumberFormat="1" applyFont="1" applyBorder="1" applyAlignment="1" applyProtection="1">
      <alignment horizontal="center" vertical="center"/>
      <protection locked="0"/>
    </xf>
    <xf numFmtId="164" fontId="0" fillId="0" borderId="35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 applyProtection="1">
      <alignment horizontal="center" vertical="center"/>
      <protection locked="0"/>
    </xf>
    <xf numFmtId="165" fontId="19" fillId="0" borderId="45" xfId="0" applyNumberFormat="1" applyFont="1" applyBorder="1" applyAlignment="1" applyProtection="1">
      <alignment horizontal="center" vertical="center"/>
      <protection locked="0"/>
    </xf>
    <xf numFmtId="165" fontId="0" fillId="0" borderId="45" xfId="0" applyNumberFormat="1" applyFont="1" applyBorder="1" applyAlignment="1" applyProtection="1">
      <alignment horizontal="center" vertical="center"/>
      <protection locked="0"/>
    </xf>
    <xf numFmtId="1" fontId="0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34" xfId="0" applyNumberFormat="1" applyFont="1" applyBorder="1" applyAlignment="1" applyProtection="1">
      <alignment horizontal="center" vertical="center" wrapText="1"/>
      <protection locked="0"/>
    </xf>
    <xf numFmtId="164" fontId="0" fillId="0" borderId="44" xfId="0" applyNumberFormat="1" applyFont="1" applyBorder="1" applyAlignment="1" applyProtection="1">
      <alignment horizontal="center" vertical="center"/>
      <protection locked="0"/>
    </xf>
    <xf numFmtId="164" fontId="0" fillId="0" borderId="31" xfId="0" applyNumberFormat="1" applyFont="1" applyBorder="1" applyAlignment="1" applyProtection="1">
      <alignment horizontal="center" vertical="center"/>
      <protection locked="0"/>
    </xf>
    <xf numFmtId="1" fontId="0" fillId="0" borderId="43" xfId="0" applyNumberFormat="1" applyFont="1" applyBorder="1" applyAlignment="1" applyProtection="1">
      <alignment horizontal="center" vertical="center" wrapText="1"/>
      <protection locked="0"/>
    </xf>
    <xf numFmtId="1" fontId="0" fillId="0" borderId="38" xfId="0" applyNumberFormat="1" applyFont="1" applyBorder="1" applyAlignment="1" applyProtection="1">
      <alignment horizontal="center"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/>
      <protection locked="0"/>
    </xf>
    <xf numFmtId="164" fontId="0" fillId="0" borderId="42" xfId="0" applyNumberFormat="1" applyFont="1" applyBorder="1" applyAlignment="1" applyProtection="1">
      <alignment horizontal="center" vertical="center"/>
      <protection locked="0"/>
    </xf>
    <xf numFmtId="164" fontId="0" fillId="0" borderId="45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2" fontId="0" fillId="0" borderId="42" xfId="0" applyNumberFormat="1" applyFont="1" applyBorder="1" applyAlignment="1" applyProtection="1">
      <alignment horizontal="center" vertical="center"/>
      <protection locked="0"/>
    </xf>
    <xf numFmtId="2" fontId="0" fillId="0" borderId="45" xfId="0" applyNumberFormat="1" applyFont="1" applyBorder="1" applyAlignment="1" applyProtection="1">
      <alignment horizontal="center" vertical="center"/>
      <protection locked="0"/>
    </xf>
    <xf numFmtId="2" fontId="19" fillId="0" borderId="45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1" xfId="0" applyNumberFormat="1" applyFont="1" applyBorder="1" applyAlignment="1" applyProtection="1">
      <alignment horizontal="center" vertical="center"/>
      <protection locked="0"/>
    </xf>
    <xf numFmtId="2" fontId="0" fillId="0" borderId="43" xfId="0" applyNumberFormat="1" applyFont="1" applyBorder="1" applyAlignment="1" applyProtection="1">
      <alignment horizontal="center" vertical="center"/>
      <protection locked="0"/>
    </xf>
    <xf numFmtId="2" fontId="0" fillId="0" borderId="35" xfId="0" applyNumberFormat="1" applyFont="1" applyBorder="1" applyAlignment="1" applyProtection="1">
      <alignment horizontal="center" vertical="center"/>
      <protection locked="0"/>
    </xf>
    <xf numFmtId="2" fontId="0" fillId="0" borderId="44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>
      <alignment horizontal="center" vertical="center"/>
    </xf>
    <xf numFmtId="2" fontId="0" fillId="0" borderId="46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48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4" fillId="2" borderId="52" xfId="0" applyFont="1" applyFill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/>
    </xf>
    <xf numFmtId="0" fontId="16" fillId="7" borderId="47" xfId="0" applyFont="1" applyFill="1" applyBorder="1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/>
    </xf>
    <xf numFmtId="0" fontId="0" fillId="0" borderId="47" xfId="0" applyFont="1" applyBorder="1" applyAlignment="1" applyProtection="1">
      <alignment horizontal="center" vertical="center"/>
      <protection locked="0"/>
    </xf>
    <xf numFmtId="167" fontId="0" fillId="0" borderId="2" xfId="0" applyNumberFormat="1" applyFont="1" applyBorder="1" applyAlignment="1" applyProtection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/>
    <xf numFmtId="0" fontId="0" fillId="0" borderId="9" xfId="0" applyFont="1" applyBorder="1" applyAlignment="1">
      <alignment horizontal="center" vertical="center"/>
    </xf>
    <xf numFmtId="2" fontId="0" fillId="0" borderId="41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Fill="1" applyBorder="1"/>
    <xf numFmtId="0" fontId="3" fillId="0" borderId="18" xfId="0" applyFont="1" applyFill="1" applyBorder="1"/>
    <xf numFmtId="0" fontId="11" fillId="0" borderId="18" xfId="0" applyFont="1" applyFill="1" applyBorder="1"/>
    <xf numFmtId="0" fontId="11" fillId="0" borderId="19" xfId="0" applyFont="1" applyFill="1" applyBorder="1"/>
    <xf numFmtId="0" fontId="0" fillId="0" borderId="1" xfId="0" applyFont="1" applyFill="1" applyBorder="1"/>
    <xf numFmtId="0" fontId="0" fillId="0" borderId="20" xfId="0" applyFill="1" applyBorder="1"/>
    <xf numFmtId="0" fontId="0" fillId="0" borderId="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justify" vertical="center"/>
    </xf>
    <xf numFmtId="0" fontId="10" fillId="0" borderId="1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justify" vertical="center"/>
    </xf>
    <xf numFmtId="0" fontId="16" fillId="0" borderId="1" xfId="0" applyFont="1" applyFill="1" applyBorder="1"/>
    <xf numFmtId="0" fontId="3" fillId="0" borderId="1" xfId="0" applyFont="1" applyFill="1" applyBorder="1"/>
    <xf numFmtId="0" fontId="0" fillId="0" borderId="34" xfId="0" applyFont="1" applyFill="1" applyBorder="1" applyAlignment="1">
      <alignment horizontal="left"/>
    </xf>
    <xf numFmtId="1" fontId="0" fillId="0" borderId="43" xfId="0" applyNumberFormat="1" applyFont="1" applyBorder="1" applyAlignment="1" applyProtection="1">
      <alignment horizontal="center" vertical="center"/>
      <protection locked="0"/>
    </xf>
    <xf numFmtId="1" fontId="0" fillId="0" borderId="38" xfId="0" applyNumberFormat="1" applyFont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2" fontId="0" fillId="0" borderId="29" xfId="0" applyNumberFormat="1" applyFont="1" applyFill="1" applyBorder="1" applyAlignment="1" applyProtection="1">
      <alignment horizontal="center" vertical="center"/>
      <protection locked="0"/>
    </xf>
    <xf numFmtId="2" fontId="0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right"/>
    </xf>
    <xf numFmtId="0" fontId="3" fillId="3" borderId="14" xfId="0" applyFont="1" applyFill="1" applyBorder="1" applyAlignment="1" applyProtection="1">
      <alignment horizontal="right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right" vertical="center"/>
    </xf>
    <xf numFmtId="0" fontId="0" fillId="4" borderId="7" xfId="0" applyFont="1" applyFill="1" applyBorder="1" applyAlignment="1">
      <alignment horizontal="right" vertical="center"/>
    </xf>
    <xf numFmtId="0" fontId="0" fillId="4" borderId="2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/>
    <xf numFmtId="0" fontId="10" fillId="0" borderId="2" xfId="0" applyFont="1" applyBorder="1"/>
    <xf numFmtId="0" fontId="0" fillId="0" borderId="1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right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0" fillId="0" borderId="49" xfId="0" applyFont="1" applyBorder="1" applyAlignment="1">
      <alignment horizontal="left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0" fillId="0" borderId="51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1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right"/>
    </xf>
    <xf numFmtId="0" fontId="15" fillId="5" borderId="7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/>
    </xf>
    <xf numFmtId="0" fontId="15" fillId="5" borderId="12" xfId="0" applyFont="1" applyFill="1" applyBorder="1" applyAlignment="1">
      <alignment horizontal="right"/>
    </xf>
    <xf numFmtId="0" fontId="15" fillId="5" borderId="13" xfId="0" applyFont="1" applyFill="1" applyBorder="1" applyAlignment="1">
      <alignment horizontal="right"/>
    </xf>
    <xf numFmtId="0" fontId="15" fillId="5" borderId="14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5" fillId="5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EECE1"/>
      <color rgb="FF66FFFF"/>
      <color rgb="FFFFCCFF"/>
      <color rgb="FFF2DCDB"/>
      <color rgb="FF0000CC"/>
      <color rgb="FFFF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J181"/>
  <sheetViews>
    <sheetView showGridLines="0" showZeros="0" tabSelected="1" showWhiteSpace="0" view="pageLayout" zoomScaleNormal="100" zoomScaleSheetLayoutView="120" workbookViewId="0">
      <selection activeCell="C3" sqref="C3:G3"/>
    </sheetView>
  </sheetViews>
  <sheetFormatPr defaultColWidth="8.85546875" defaultRowHeight="12.75"/>
  <cols>
    <col min="1" max="1" width="4.140625" style="12" customWidth="1"/>
    <col min="2" max="2" width="58.42578125" style="12" customWidth="1"/>
    <col min="3" max="3" width="21.140625" style="12" customWidth="1"/>
    <col min="4" max="4" width="44.7109375" style="12" customWidth="1"/>
    <col min="5" max="5" width="11.7109375" style="12" customWidth="1"/>
    <col min="6" max="6" width="12.28515625" style="12" customWidth="1"/>
    <col min="7" max="9" width="11.7109375" style="12" customWidth="1"/>
    <col min="10" max="16384" width="8.85546875" style="12"/>
  </cols>
  <sheetData>
    <row r="2" spans="1:9" ht="20.100000000000001" customHeight="1" thickBot="1">
      <c r="A2" s="251" t="s">
        <v>0</v>
      </c>
      <c r="B2" s="251"/>
      <c r="C2" s="252"/>
      <c r="D2" s="252"/>
      <c r="E2" s="252"/>
      <c r="F2" s="252"/>
      <c r="G2" s="252"/>
      <c r="H2" s="252"/>
      <c r="I2" s="252"/>
    </row>
    <row r="3" spans="1:9" ht="16.5" thickBot="1">
      <c r="A3" s="253" t="s">
        <v>42</v>
      </c>
      <c r="B3" s="219"/>
      <c r="C3" s="272"/>
      <c r="D3" s="273"/>
      <c r="E3" s="273"/>
      <c r="F3" s="273"/>
      <c r="G3" s="274"/>
      <c r="H3" s="272"/>
      <c r="I3" s="274"/>
    </row>
    <row r="4" spans="1:9" ht="16.5" thickBot="1">
      <c r="A4" s="253" t="s">
        <v>66</v>
      </c>
      <c r="B4" s="254"/>
      <c r="C4" s="276" t="s">
        <v>131</v>
      </c>
      <c r="D4" s="276"/>
      <c r="E4" s="276"/>
      <c r="F4" s="276"/>
      <c r="G4" s="277"/>
      <c r="H4" s="281"/>
      <c r="I4" s="282"/>
    </row>
    <row r="5" spans="1:9" ht="16.5" thickBot="1">
      <c r="A5" s="219" t="s">
        <v>144</v>
      </c>
      <c r="B5" s="220"/>
      <c r="C5" s="278"/>
      <c r="D5" s="276" t="s">
        <v>113</v>
      </c>
      <c r="E5" s="277"/>
      <c r="F5" s="279" t="s">
        <v>116</v>
      </c>
      <c r="G5" s="280"/>
      <c r="H5" s="115" t="s">
        <v>112</v>
      </c>
      <c r="I5" s="81"/>
    </row>
    <row r="6" spans="1:9" ht="16.5" thickBot="1">
      <c r="A6" s="253" t="s">
        <v>1</v>
      </c>
      <c r="B6" s="219"/>
      <c r="C6" s="259"/>
      <c r="D6" s="260"/>
      <c r="E6" s="260"/>
      <c r="F6" s="260"/>
      <c r="G6" s="260"/>
      <c r="H6" s="260"/>
      <c r="I6" s="261"/>
    </row>
    <row r="7" spans="1:9" ht="15.75">
      <c r="A7" s="253" t="s">
        <v>166</v>
      </c>
      <c r="B7" s="254"/>
      <c r="C7" s="156">
        <v>1</v>
      </c>
      <c r="D7" s="275" t="s">
        <v>43</v>
      </c>
      <c r="E7" s="275"/>
      <c r="F7" s="275"/>
      <c r="G7" s="266"/>
      <c r="H7" s="267"/>
      <c r="I7" s="268"/>
    </row>
    <row r="8" spans="1:9" ht="16.5" thickBot="1">
      <c r="A8" s="257" t="s">
        <v>167</v>
      </c>
      <c r="B8" s="258"/>
      <c r="C8" s="157">
        <v>2</v>
      </c>
      <c r="D8" s="262" t="s">
        <v>44</v>
      </c>
      <c r="E8" s="262"/>
      <c r="F8" s="262"/>
      <c r="G8" s="263"/>
      <c r="H8" s="264"/>
      <c r="I8" s="265"/>
    </row>
    <row r="9" spans="1:9" ht="20.100000000000001" customHeight="1">
      <c r="A9" s="269" t="s">
        <v>2</v>
      </c>
      <c r="B9" s="269"/>
      <c r="C9" s="270"/>
      <c r="D9" s="269"/>
      <c r="E9" s="269"/>
      <c r="F9" s="269"/>
      <c r="G9" s="270"/>
      <c r="H9" s="270"/>
      <c r="I9" s="270"/>
    </row>
    <row r="10" spans="1:9">
      <c r="A10" s="271" t="s">
        <v>214</v>
      </c>
      <c r="B10" s="271"/>
      <c r="C10" s="271"/>
      <c r="D10" s="271"/>
      <c r="E10" s="271"/>
      <c r="F10" s="271"/>
      <c r="G10" s="271"/>
      <c r="H10" s="271"/>
      <c r="I10" s="43" t="s">
        <v>6</v>
      </c>
    </row>
    <row r="11" spans="1:9" ht="14.25" customHeight="1" thickBot="1">
      <c r="A11" s="226" t="s">
        <v>3</v>
      </c>
      <c r="B11" s="227"/>
      <c r="C11" s="227"/>
      <c r="D11" s="227"/>
      <c r="E11" s="227"/>
      <c r="F11" s="228"/>
      <c r="G11" s="71" t="s">
        <v>152</v>
      </c>
      <c r="H11" s="71" t="s">
        <v>151</v>
      </c>
      <c r="I11" s="255"/>
    </row>
    <row r="12" spans="1:9" ht="14.1" customHeight="1">
      <c r="A12" s="204" t="s">
        <v>88</v>
      </c>
      <c r="B12" s="229" t="s">
        <v>224</v>
      </c>
      <c r="C12" s="230"/>
      <c r="D12" s="230"/>
      <c r="E12" s="230"/>
      <c r="F12" s="230"/>
      <c r="G12" s="153"/>
      <c r="H12" s="154"/>
      <c r="I12" s="256"/>
    </row>
    <row r="13" spans="1:9" ht="14.1" customHeight="1" thickBot="1">
      <c r="A13" s="204"/>
      <c r="B13" s="219" t="s">
        <v>67</v>
      </c>
      <c r="C13" s="220"/>
      <c r="D13" s="220"/>
      <c r="E13" s="220"/>
      <c r="F13" s="220"/>
      <c r="G13" s="84"/>
      <c r="H13" s="85"/>
      <c r="I13" s="256"/>
    </row>
    <row r="14" spans="1:9" ht="14.1" customHeight="1">
      <c r="A14" s="204"/>
      <c r="B14" s="219" t="s">
        <v>18</v>
      </c>
      <c r="C14" s="220"/>
      <c r="D14" s="220"/>
      <c r="E14" s="220"/>
      <c r="F14" s="221"/>
      <c r="G14" s="72">
        <f>IF(G12=0, 0, G13/G12)</f>
        <v>0</v>
      </c>
      <c r="H14" s="72">
        <f>IF(H12=0, 0, H13/H12)</f>
        <v>0</v>
      </c>
      <c r="I14" s="255"/>
    </row>
    <row r="15" spans="1:9" ht="14.1" customHeight="1" thickBot="1">
      <c r="A15" s="204"/>
      <c r="B15" s="219" t="s">
        <v>236</v>
      </c>
      <c r="C15" s="220"/>
      <c r="D15" s="220"/>
      <c r="E15" s="220"/>
      <c r="F15" s="221"/>
      <c r="G15" s="73">
        <f>MIN(G14*50, 150)</f>
        <v>0</v>
      </c>
      <c r="H15" s="73">
        <f>MIN(H14*50, 150)</f>
        <v>0</v>
      </c>
      <c r="I15" s="24">
        <f>G15+H15</f>
        <v>0</v>
      </c>
    </row>
    <row r="16" spans="1:9" ht="14.1" customHeight="1">
      <c r="A16" s="41" t="s">
        <v>89</v>
      </c>
      <c r="B16" s="219" t="s">
        <v>79</v>
      </c>
      <c r="C16" s="220"/>
      <c r="D16" s="220"/>
      <c r="E16" s="220"/>
      <c r="F16" s="220"/>
      <c r="G16" s="82"/>
      <c r="H16" s="83"/>
      <c r="I16" s="69">
        <f>0.2*SUM(G16:H16)</f>
        <v>0</v>
      </c>
    </row>
    <row r="17" spans="1:9" ht="14.1" customHeight="1">
      <c r="A17" s="44" t="s">
        <v>90</v>
      </c>
      <c r="B17" s="219" t="s">
        <v>84</v>
      </c>
      <c r="C17" s="220"/>
      <c r="D17" s="220"/>
      <c r="E17" s="220"/>
      <c r="F17" s="220"/>
      <c r="G17" s="86"/>
      <c r="H17" s="87"/>
      <c r="I17" s="69">
        <f>SUM(G17:H17)</f>
        <v>0</v>
      </c>
    </row>
    <row r="18" spans="1:9" ht="14.1" customHeight="1" thickBot="1">
      <c r="A18" s="30" t="s">
        <v>91</v>
      </c>
      <c r="B18" s="162" t="s">
        <v>110</v>
      </c>
      <c r="C18" s="165"/>
      <c r="D18" s="165"/>
      <c r="E18" s="165"/>
      <c r="F18" s="165"/>
      <c r="G18" s="84"/>
      <c r="H18" s="85"/>
      <c r="I18" s="70">
        <f>1*SUM(G18:H18)</f>
        <v>0</v>
      </c>
    </row>
    <row r="19" spans="1:9">
      <c r="A19" s="222" t="s">
        <v>208</v>
      </c>
      <c r="B19" s="223"/>
      <c r="C19" s="223"/>
      <c r="D19" s="223"/>
      <c r="E19" s="223"/>
      <c r="F19" s="223"/>
      <c r="G19" s="224"/>
      <c r="H19" s="225"/>
      <c r="I19" s="3">
        <f>SUM(I15:I18)/n</f>
        <v>0</v>
      </c>
    </row>
    <row r="20" spans="1:9" ht="13.5" thickBot="1">
      <c r="A20" s="197" t="s">
        <v>4</v>
      </c>
      <c r="B20" s="198"/>
      <c r="C20" s="198"/>
      <c r="D20" s="198"/>
      <c r="E20" s="198"/>
      <c r="F20" s="199"/>
      <c r="G20" s="74" t="s">
        <v>40</v>
      </c>
      <c r="H20" s="42" t="s">
        <v>5</v>
      </c>
      <c r="I20" s="43" t="s">
        <v>6</v>
      </c>
    </row>
    <row r="21" spans="1:9" ht="14.1" customHeight="1">
      <c r="A21" s="166" t="s">
        <v>94</v>
      </c>
      <c r="B21" s="162" t="s">
        <v>13</v>
      </c>
      <c r="C21" s="165"/>
      <c r="D21" s="165"/>
      <c r="E21" s="165"/>
      <c r="F21" s="165"/>
      <c r="G21" s="88"/>
      <c r="H21" s="18">
        <v>25</v>
      </c>
      <c r="I21" s="31">
        <f>G21*H21</f>
        <v>0</v>
      </c>
    </row>
    <row r="22" spans="1:9" ht="14.1" customHeight="1">
      <c r="A22" s="164"/>
      <c r="B22" s="162" t="s">
        <v>71</v>
      </c>
      <c r="C22" s="165"/>
      <c r="D22" s="165"/>
      <c r="E22" s="165"/>
      <c r="F22" s="165"/>
      <c r="G22" s="89"/>
      <c r="H22" s="18">
        <v>10</v>
      </c>
      <c r="I22" s="31">
        <f t="shared" ref="I22:I33" si="0">G22*H22</f>
        <v>0</v>
      </c>
    </row>
    <row r="23" spans="1:9" ht="14.1" customHeight="1">
      <c r="A23" s="164"/>
      <c r="B23" s="162" t="s">
        <v>14</v>
      </c>
      <c r="C23" s="165"/>
      <c r="D23" s="165"/>
      <c r="E23" s="165"/>
      <c r="F23" s="165"/>
      <c r="G23" s="90"/>
      <c r="H23" s="18">
        <v>20</v>
      </c>
      <c r="I23" s="31">
        <f t="shared" si="0"/>
        <v>0</v>
      </c>
    </row>
    <row r="24" spans="1:9" ht="14.1" customHeight="1">
      <c r="A24" s="164"/>
      <c r="B24" s="162" t="s">
        <v>15</v>
      </c>
      <c r="C24" s="165"/>
      <c r="D24" s="165"/>
      <c r="E24" s="165"/>
      <c r="F24" s="165"/>
      <c r="G24" s="90"/>
      <c r="H24" s="18">
        <v>5</v>
      </c>
      <c r="I24" s="31">
        <f t="shared" si="0"/>
        <v>0</v>
      </c>
    </row>
    <row r="25" spans="1:9" ht="14.1" customHeight="1">
      <c r="A25" s="167"/>
      <c r="B25" s="162" t="s">
        <v>16</v>
      </c>
      <c r="C25" s="165"/>
      <c r="D25" s="165"/>
      <c r="E25" s="165"/>
      <c r="F25" s="165"/>
      <c r="G25" s="90"/>
      <c r="H25" s="18">
        <v>6</v>
      </c>
      <c r="I25" s="31">
        <f t="shared" si="0"/>
        <v>0</v>
      </c>
    </row>
    <row r="26" spans="1:9" ht="14.1" customHeight="1">
      <c r="A26" s="166" t="s">
        <v>95</v>
      </c>
      <c r="B26" s="168" t="s">
        <v>190</v>
      </c>
      <c r="C26" s="184"/>
      <c r="D26" s="184"/>
      <c r="E26" s="184"/>
      <c r="F26" s="184"/>
      <c r="G26" s="90"/>
      <c r="H26" s="18">
        <v>3</v>
      </c>
      <c r="I26" s="31">
        <f t="shared" si="0"/>
        <v>0</v>
      </c>
    </row>
    <row r="27" spans="1:9" ht="14.1" customHeight="1">
      <c r="A27" s="164"/>
      <c r="B27" s="213"/>
      <c r="C27" s="214"/>
      <c r="D27" s="214"/>
      <c r="E27" s="214"/>
      <c r="F27" s="214"/>
      <c r="G27" s="90"/>
      <c r="H27" s="18">
        <v>2</v>
      </c>
      <c r="I27" s="31">
        <f t="shared" si="0"/>
        <v>0</v>
      </c>
    </row>
    <row r="28" spans="1:9" ht="14.1" customHeight="1">
      <c r="A28" s="167"/>
      <c r="B28" s="170"/>
      <c r="C28" s="185"/>
      <c r="D28" s="185"/>
      <c r="E28" s="185"/>
      <c r="F28" s="185"/>
      <c r="G28" s="90"/>
      <c r="H28" s="18">
        <v>1</v>
      </c>
      <c r="I28" s="31">
        <f t="shared" si="0"/>
        <v>0</v>
      </c>
    </row>
    <row r="29" spans="1:9" ht="14.1" customHeight="1">
      <c r="A29" s="204" t="s">
        <v>96</v>
      </c>
      <c r="B29" s="168" t="s">
        <v>191</v>
      </c>
      <c r="C29" s="184"/>
      <c r="D29" s="184"/>
      <c r="E29" s="184"/>
      <c r="F29" s="184"/>
      <c r="G29" s="90"/>
      <c r="H29" s="18">
        <v>2</v>
      </c>
      <c r="I29" s="31">
        <f t="shared" si="0"/>
        <v>0</v>
      </c>
    </row>
    <row r="30" spans="1:9" ht="14.1" customHeight="1">
      <c r="A30" s="204"/>
      <c r="B30" s="170"/>
      <c r="C30" s="185"/>
      <c r="D30" s="185"/>
      <c r="E30" s="185"/>
      <c r="F30" s="185"/>
      <c r="G30" s="90"/>
      <c r="H30" s="18">
        <v>1</v>
      </c>
      <c r="I30" s="31">
        <f t="shared" si="0"/>
        <v>0</v>
      </c>
    </row>
    <row r="31" spans="1:9" ht="14.1" customHeight="1">
      <c r="A31" s="204" t="s">
        <v>97</v>
      </c>
      <c r="B31" s="232" t="s">
        <v>46</v>
      </c>
      <c r="C31" s="186" t="s">
        <v>45</v>
      </c>
      <c r="D31" s="186"/>
      <c r="E31" s="186"/>
      <c r="F31" s="162"/>
      <c r="G31" s="90"/>
      <c r="H31" s="18">
        <v>2</v>
      </c>
      <c r="I31" s="31">
        <f t="shared" si="0"/>
        <v>0</v>
      </c>
    </row>
    <row r="32" spans="1:9" ht="14.1" customHeight="1">
      <c r="A32" s="204"/>
      <c r="B32" s="233"/>
      <c r="C32" s="231" t="s">
        <v>56</v>
      </c>
      <c r="D32" s="231"/>
      <c r="E32" s="231"/>
      <c r="F32" s="215"/>
      <c r="G32" s="90"/>
      <c r="H32" s="28">
        <v>0.5</v>
      </c>
      <c r="I32" s="31">
        <f>G32*H32</f>
        <v>0</v>
      </c>
    </row>
    <row r="33" spans="1:9" ht="14.1" customHeight="1">
      <c r="A33" s="32" t="s">
        <v>98</v>
      </c>
      <c r="B33" s="15" t="s">
        <v>19</v>
      </c>
      <c r="C33" s="16"/>
      <c r="D33" s="16"/>
      <c r="E33" s="16"/>
      <c r="F33" s="68"/>
      <c r="G33" s="90"/>
      <c r="H33" s="18">
        <v>1</v>
      </c>
      <c r="I33" s="31">
        <f t="shared" si="0"/>
        <v>0</v>
      </c>
    </row>
    <row r="34" spans="1:9" ht="14.1" customHeight="1" thickBot="1">
      <c r="A34" s="47" t="s">
        <v>99</v>
      </c>
      <c r="B34" s="215" t="s">
        <v>111</v>
      </c>
      <c r="C34" s="216"/>
      <c r="D34" s="216"/>
      <c r="E34" s="216"/>
      <c r="F34" s="216"/>
      <c r="G34" s="75"/>
      <c r="H34" s="18">
        <v>1</v>
      </c>
      <c r="I34" s="31">
        <f>MIN(G34*H34,10)</f>
        <v>0</v>
      </c>
    </row>
    <row r="35" spans="1:9">
      <c r="A35" s="205" t="s">
        <v>36</v>
      </c>
      <c r="B35" s="205"/>
      <c r="C35" s="205"/>
      <c r="D35" s="205"/>
      <c r="E35" s="205"/>
      <c r="F35" s="205"/>
      <c r="G35" s="206"/>
      <c r="H35" s="205"/>
      <c r="I35" s="3">
        <f>SUM(I21:I34)/n/e</f>
        <v>0</v>
      </c>
    </row>
    <row r="36" spans="1:9">
      <c r="A36" s="197" t="s">
        <v>203</v>
      </c>
      <c r="B36" s="198"/>
      <c r="C36" s="198"/>
      <c r="D36" s="198"/>
      <c r="E36" s="198"/>
      <c r="F36" s="198"/>
      <c r="G36" s="26"/>
      <c r="H36" s="27"/>
      <c r="I36" s="25" t="s">
        <v>6</v>
      </c>
    </row>
    <row r="37" spans="1:9" ht="15.75" customHeight="1" thickBot="1">
      <c r="A37" s="45"/>
      <c r="B37" s="217" t="s">
        <v>3</v>
      </c>
      <c r="C37" s="217"/>
      <c r="D37" s="217"/>
      <c r="E37" s="217"/>
      <c r="F37" s="218"/>
      <c r="G37" s="71" t="str">
        <f>G11</f>
        <v>202../202..</v>
      </c>
      <c r="H37" s="71" t="str">
        <f>H11</f>
        <v>202./202.</v>
      </c>
      <c r="I37" s="33"/>
    </row>
    <row r="38" spans="1:9" ht="30" customHeight="1">
      <c r="A38" s="44" t="s">
        <v>100</v>
      </c>
      <c r="B38" s="162" t="s">
        <v>206</v>
      </c>
      <c r="C38" s="165"/>
      <c r="D38" s="165"/>
      <c r="E38" s="165"/>
      <c r="F38" s="165"/>
      <c r="G38" s="95"/>
      <c r="H38" s="96"/>
      <c r="I38" s="126">
        <f>SUM(G38:H38)</f>
        <v>0</v>
      </c>
    </row>
    <row r="39" spans="1:9" ht="25.5" customHeight="1">
      <c r="A39" s="38" t="s">
        <v>101</v>
      </c>
      <c r="B39" s="162" t="s">
        <v>143</v>
      </c>
      <c r="C39" s="165"/>
      <c r="D39" s="165"/>
      <c r="E39" s="165"/>
      <c r="F39" s="165"/>
      <c r="G39" s="91"/>
      <c r="H39" s="92"/>
      <c r="I39" s="126">
        <f>SUM(G39:H39)</f>
        <v>0</v>
      </c>
    </row>
    <row r="40" spans="1:9" ht="14.1" customHeight="1">
      <c r="A40" s="37" t="s">
        <v>102</v>
      </c>
      <c r="B40" s="162" t="s">
        <v>192</v>
      </c>
      <c r="C40" s="165"/>
      <c r="D40" s="165"/>
      <c r="E40" s="165"/>
      <c r="F40" s="165"/>
      <c r="G40" s="91"/>
      <c r="H40" s="92"/>
      <c r="I40" s="126">
        <f t="shared" ref="I40" si="1">SUM(G40:H40)</f>
        <v>0</v>
      </c>
    </row>
    <row r="41" spans="1:9" ht="25.5" customHeight="1" thickBot="1">
      <c r="A41" s="63" t="s">
        <v>103</v>
      </c>
      <c r="B41" s="162" t="s">
        <v>168</v>
      </c>
      <c r="C41" s="165"/>
      <c r="D41" s="165"/>
      <c r="E41" s="165"/>
      <c r="F41" s="165"/>
      <c r="G41" s="93">
        <v>3.5</v>
      </c>
      <c r="H41" s="94">
        <v>3.5</v>
      </c>
      <c r="I41" s="126">
        <f>(G41+H41-n*3.5)*6</f>
        <v>0</v>
      </c>
    </row>
    <row r="42" spans="1:9">
      <c r="A42" s="209" t="s">
        <v>64</v>
      </c>
      <c r="B42" s="210"/>
      <c r="C42" s="210"/>
      <c r="D42" s="210"/>
      <c r="E42" s="210"/>
      <c r="F42" s="210"/>
      <c r="G42" s="211"/>
      <c r="H42" s="212"/>
      <c r="I42" s="6">
        <f>SUM(I38:I41)/n</f>
        <v>0</v>
      </c>
    </row>
    <row r="43" spans="1:9" s="40" customFormat="1">
      <c r="A43" s="310" t="s">
        <v>161</v>
      </c>
      <c r="B43" s="311"/>
      <c r="C43" s="311"/>
      <c r="D43" s="311"/>
      <c r="E43" s="311"/>
      <c r="F43" s="311"/>
      <c r="G43" s="311"/>
      <c r="H43" s="312"/>
      <c r="I43" s="39">
        <f>SUM(I42,I35,I19)</f>
        <v>0</v>
      </c>
    </row>
    <row r="44" spans="1:9" s="40" customFormat="1" ht="15.75">
      <c r="A44" s="329" t="s">
        <v>159</v>
      </c>
      <c r="B44" s="330"/>
      <c r="C44" s="330"/>
      <c r="D44" s="330"/>
      <c r="E44" s="330"/>
      <c r="F44" s="330"/>
      <c r="G44" s="331"/>
      <c r="H44" s="327" t="str">
        <f>IF(D5="badawczych","Nie dotyczy",IF(I43&gt;=VLOOKUP(CONCATENATE($D$5," ",$F$5),Progi!$D$4:$G$19,2,FALSE),"POZYTYWNA","NEGATYWNA"))</f>
        <v>NEGATYWNA</v>
      </c>
      <c r="I44" s="328"/>
    </row>
    <row r="45" spans="1:9" ht="20.100000000000001" customHeight="1">
      <c r="A45" s="291" t="s">
        <v>153</v>
      </c>
      <c r="B45" s="292"/>
      <c r="C45" s="292"/>
      <c r="D45" s="292"/>
      <c r="E45" s="292"/>
      <c r="F45" s="292"/>
      <c r="G45" s="292"/>
      <c r="H45" s="301"/>
      <c r="I45" s="302"/>
    </row>
    <row r="46" spans="1:9" ht="13.5" thickBot="1">
      <c r="A46" s="271" t="s">
        <v>237</v>
      </c>
      <c r="B46" s="271"/>
      <c r="C46" s="271"/>
      <c r="D46" s="271"/>
      <c r="E46" s="271"/>
      <c r="F46" s="271"/>
      <c r="G46" s="74" t="s">
        <v>39</v>
      </c>
      <c r="H46" s="42" t="s">
        <v>5</v>
      </c>
      <c r="I46" s="43" t="s">
        <v>6</v>
      </c>
    </row>
    <row r="47" spans="1:9" ht="14.1" customHeight="1">
      <c r="A47" s="166" t="s">
        <v>88</v>
      </c>
      <c r="B47" s="168" t="s">
        <v>63</v>
      </c>
      <c r="C47" s="162" t="s">
        <v>61</v>
      </c>
      <c r="D47" s="165"/>
      <c r="E47" s="165"/>
      <c r="F47" s="165"/>
      <c r="G47" s="98"/>
      <c r="H47" s="76">
        <v>12</v>
      </c>
      <c r="I47" s="31">
        <f t="shared" ref="I47:I50" si="2">G47*H47</f>
        <v>0</v>
      </c>
    </row>
    <row r="48" spans="1:9" ht="14.1" customHeight="1">
      <c r="A48" s="167"/>
      <c r="B48" s="170"/>
      <c r="C48" s="162" t="s">
        <v>62</v>
      </c>
      <c r="D48" s="165"/>
      <c r="E48" s="165"/>
      <c r="F48" s="165"/>
      <c r="G48" s="99"/>
      <c r="H48" s="76">
        <v>6</v>
      </c>
      <c r="I48" s="31">
        <f t="shared" si="2"/>
        <v>0</v>
      </c>
    </row>
    <row r="49" spans="1:9" ht="14.1" customHeight="1">
      <c r="A49" s="207" t="s">
        <v>89</v>
      </c>
      <c r="B49" s="168" t="s">
        <v>78</v>
      </c>
      <c r="C49" s="162" t="s">
        <v>68</v>
      </c>
      <c r="D49" s="165"/>
      <c r="E49" s="165"/>
      <c r="F49" s="165"/>
      <c r="G49" s="99"/>
      <c r="H49" s="97">
        <v>2</v>
      </c>
      <c r="I49" s="31">
        <f t="shared" si="2"/>
        <v>0</v>
      </c>
    </row>
    <row r="50" spans="1:9" ht="14.1" customHeight="1">
      <c r="A50" s="208"/>
      <c r="B50" s="170"/>
      <c r="C50" s="162" t="s">
        <v>69</v>
      </c>
      <c r="D50" s="165"/>
      <c r="E50" s="165"/>
      <c r="F50" s="165"/>
      <c r="G50" s="99"/>
      <c r="H50" s="76">
        <v>1</v>
      </c>
      <c r="I50" s="31">
        <f t="shared" si="2"/>
        <v>0</v>
      </c>
    </row>
    <row r="51" spans="1:9" ht="14.1" customHeight="1">
      <c r="A51" s="50" t="s">
        <v>90</v>
      </c>
      <c r="B51" s="215" t="s">
        <v>23</v>
      </c>
      <c r="C51" s="216"/>
      <c r="D51" s="216"/>
      <c r="E51" s="216"/>
      <c r="F51" s="216"/>
      <c r="G51" s="90"/>
      <c r="H51" s="18">
        <v>3</v>
      </c>
      <c r="I51" s="31">
        <f>G51*H51</f>
        <v>0</v>
      </c>
    </row>
    <row r="52" spans="1:9" ht="14.1" customHeight="1" thickBot="1">
      <c r="A52" s="50" t="s">
        <v>91</v>
      </c>
      <c r="B52" s="231" t="s">
        <v>70</v>
      </c>
      <c r="C52" s="231"/>
      <c r="D52" s="231"/>
      <c r="E52" s="231"/>
      <c r="F52" s="215"/>
      <c r="G52" s="75"/>
      <c r="H52" s="18">
        <v>5</v>
      </c>
      <c r="I52" s="31">
        <f>G52*H52</f>
        <v>0</v>
      </c>
    </row>
    <row r="53" spans="1:9">
      <c r="A53" s="248" t="s">
        <v>213</v>
      </c>
      <c r="B53" s="249"/>
      <c r="C53" s="249"/>
      <c r="D53" s="249"/>
      <c r="E53" s="249"/>
      <c r="F53" s="249"/>
      <c r="G53" s="313"/>
      <c r="H53" s="250"/>
      <c r="I53" s="3">
        <f>SUM(I47:I52)</f>
        <v>0</v>
      </c>
    </row>
    <row r="54" spans="1:9" ht="13.5" thickBot="1">
      <c r="A54" s="197" t="s">
        <v>11</v>
      </c>
      <c r="B54" s="198"/>
      <c r="C54" s="198"/>
      <c r="D54" s="198"/>
      <c r="E54" s="198"/>
      <c r="F54" s="199"/>
      <c r="G54" s="10" t="s">
        <v>40</v>
      </c>
      <c r="H54" s="10" t="s">
        <v>5</v>
      </c>
      <c r="I54" s="116" t="s">
        <v>6</v>
      </c>
    </row>
    <row r="55" spans="1:9" s="46" customFormat="1" ht="14.25" customHeight="1" thickBot="1">
      <c r="A55" s="66" t="s">
        <v>94</v>
      </c>
      <c r="B55" s="180" t="s">
        <v>209</v>
      </c>
      <c r="C55" s="181"/>
      <c r="D55" s="181"/>
      <c r="E55" s="181"/>
      <c r="F55" s="181"/>
      <c r="G55" s="182"/>
      <c r="H55" s="183"/>
      <c r="I55" s="118" t="s">
        <v>163</v>
      </c>
    </row>
    <row r="56" spans="1:9" ht="12.75" customHeight="1">
      <c r="A56" s="166" t="s">
        <v>95</v>
      </c>
      <c r="B56" s="187" t="s">
        <v>223</v>
      </c>
      <c r="C56" s="182"/>
      <c r="D56" s="182"/>
      <c r="E56" s="182"/>
      <c r="F56" s="304"/>
      <c r="G56" s="101"/>
      <c r="H56" s="36">
        <v>200</v>
      </c>
      <c r="I56" s="117">
        <f t="shared" ref="I56:I81" si="3">G56*H56</f>
        <v>0</v>
      </c>
    </row>
    <row r="57" spans="1:9">
      <c r="A57" s="164"/>
      <c r="B57" s="202"/>
      <c r="C57" s="203"/>
      <c r="D57" s="203"/>
      <c r="E57" s="203"/>
      <c r="F57" s="303"/>
      <c r="G57" s="102"/>
      <c r="H57" s="36">
        <v>140</v>
      </c>
      <c r="I57" s="24">
        <f t="shared" si="3"/>
        <v>0</v>
      </c>
    </row>
    <row r="58" spans="1:9">
      <c r="A58" s="164"/>
      <c r="B58" s="202"/>
      <c r="C58" s="203"/>
      <c r="D58" s="203"/>
      <c r="E58" s="203"/>
      <c r="F58" s="303"/>
      <c r="G58" s="102"/>
      <c r="H58" s="36">
        <v>100</v>
      </c>
      <c r="I58" s="24">
        <f t="shared" si="3"/>
        <v>0</v>
      </c>
    </row>
    <row r="59" spans="1:9">
      <c r="A59" s="164"/>
      <c r="B59" s="202"/>
      <c r="C59" s="203"/>
      <c r="D59" s="203"/>
      <c r="E59" s="203"/>
      <c r="F59" s="303"/>
      <c r="G59" s="103"/>
      <c r="H59" s="36">
        <v>70</v>
      </c>
      <c r="I59" s="24">
        <f t="shared" si="3"/>
        <v>0</v>
      </c>
    </row>
    <row r="60" spans="1:9">
      <c r="A60" s="164"/>
      <c r="B60" s="202"/>
      <c r="C60" s="203"/>
      <c r="D60" s="203"/>
      <c r="E60" s="203"/>
      <c r="F60" s="303"/>
      <c r="G60" s="103"/>
      <c r="H60" s="36">
        <v>40</v>
      </c>
      <c r="I60" s="24">
        <f t="shared" si="3"/>
        <v>0</v>
      </c>
    </row>
    <row r="61" spans="1:9">
      <c r="A61" s="164"/>
      <c r="B61" s="202"/>
      <c r="C61" s="203"/>
      <c r="D61" s="203"/>
      <c r="E61" s="203"/>
      <c r="F61" s="303"/>
      <c r="G61" s="102"/>
      <c r="H61" s="36">
        <v>20</v>
      </c>
      <c r="I61" s="24">
        <f t="shared" si="3"/>
        <v>0</v>
      </c>
    </row>
    <row r="62" spans="1:9">
      <c r="A62" s="167"/>
      <c r="B62" s="180" t="s">
        <v>220</v>
      </c>
      <c r="C62" s="181"/>
      <c r="D62" s="181"/>
      <c r="E62" s="181"/>
      <c r="F62" s="183"/>
      <c r="G62" s="102"/>
      <c r="H62" s="127">
        <v>5</v>
      </c>
      <c r="I62" s="24">
        <f t="shared" si="3"/>
        <v>0</v>
      </c>
    </row>
    <row r="63" spans="1:9" ht="17.100000000000001" customHeight="1">
      <c r="A63" s="166" t="s">
        <v>96</v>
      </c>
      <c r="B63" s="168" t="s">
        <v>221</v>
      </c>
      <c r="C63" s="184"/>
      <c r="D63" s="184"/>
      <c r="E63" s="184"/>
      <c r="F63" s="184"/>
      <c r="G63" s="102"/>
      <c r="H63" s="77">
        <v>300</v>
      </c>
      <c r="I63" s="24">
        <f t="shared" si="3"/>
        <v>0</v>
      </c>
    </row>
    <row r="64" spans="1:9" ht="17.100000000000001" customHeight="1">
      <c r="A64" s="164"/>
      <c r="B64" s="213"/>
      <c r="C64" s="214"/>
      <c r="D64" s="214"/>
      <c r="E64" s="214"/>
      <c r="F64" s="214"/>
      <c r="G64" s="102"/>
      <c r="H64" s="77">
        <v>200</v>
      </c>
      <c r="I64" s="24">
        <f t="shared" si="3"/>
        <v>0</v>
      </c>
    </row>
    <row r="65" spans="1:9" ht="17.100000000000001" customHeight="1">
      <c r="A65" s="164"/>
      <c r="B65" s="213"/>
      <c r="C65" s="214"/>
      <c r="D65" s="214"/>
      <c r="E65" s="214"/>
      <c r="F65" s="214"/>
      <c r="G65" s="102"/>
      <c r="H65" s="77">
        <v>120</v>
      </c>
      <c r="I65" s="24">
        <f t="shared" si="3"/>
        <v>0</v>
      </c>
    </row>
    <row r="66" spans="1:9" ht="17.100000000000001" customHeight="1">
      <c r="A66" s="164"/>
      <c r="B66" s="170"/>
      <c r="C66" s="185"/>
      <c r="D66" s="185"/>
      <c r="E66" s="185"/>
      <c r="F66" s="185"/>
      <c r="G66" s="102"/>
      <c r="H66" s="36">
        <v>80</v>
      </c>
      <c r="I66" s="24">
        <f t="shared" si="3"/>
        <v>0</v>
      </c>
    </row>
    <row r="67" spans="1:9" ht="17.100000000000001" customHeight="1">
      <c r="A67" s="164"/>
      <c r="B67" s="159" t="s">
        <v>238</v>
      </c>
      <c r="C67" s="158"/>
      <c r="D67" s="158"/>
      <c r="E67" s="158"/>
      <c r="F67" s="158"/>
      <c r="G67" s="102"/>
      <c r="H67" s="36">
        <v>20</v>
      </c>
      <c r="I67" s="24">
        <f t="shared" si="3"/>
        <v>0</v>
      </c>
    </row>
    <row r="68" spans="1:9" ht="28.5" customHeight="1">
      <c r="A68" s="164"/>
      <c r="B68" s="162" t="s">
        <v>199</v>
      </c>
      <c r="C68" s="165"/>
      <c r="D68" s="165"/>
      <c r="E68" s="165"/>
      <c r="F68" s="165"/>
      <c r="G68" s="103"/>
      <c r="H68" s="36">
        <v>75</v>
      </c>
      <c r="I68" s="128">
        <f>IF(G68*H68&gt;H63, H63, G68*H68)</f>
        <v>0</v>
      </c>
    </row>
    <row r="69" spans="1:9" ht="14.1" customHeight="1">
      <c r="A69" s="164"/>
      <c r="B69" s="162" t="s">
        <v>193</v>
      </c>
      <c r="C69" s="165"/>
      <c r="D69" s="165"/>
      <c r="E69" s="165"/>
      <c r="F69" s="165"/>
      <c r="G69" s="103"/>
      <c r="H69" s="36">
        <v>50</v>
      </c>
      <c r="I69" s="128">
        <f>IF(G69*H69&gt;H64, H64, G69*H69)</f>
        <v>0</v>
      </c>
    </row>
    <row r="70" spans="1:9" ht="14.1" customHeight="1">
      <c r="A70" s="164"/>
      <c r="B70" s="162" t="s">
        <v>194</v>
      </c>
      <c r="C70" s="165"/>
      <c r="D70" s="165"/>
      <c r="E70" s="165"/>
      <c r="F70" s="165"/>
      <c r="G70" s="103"/>
      <c r="H70" s="36">
        <v>20</v>
      </c>
      <c r="I70" s="128">
        <f>IF(G70*H70&gt;H66, H66, G70*H70)</f>
        <v>0</v>
      </c>
    </row>
    <row r="71" spans="1:9" ht="14.1" customHeight="1">
      <c r="A71" s="167"/>
      <c r="B71" s="162" t="s">
        <v>195</v>
      </c>
      <c r="C71" s="165"/>
      <c r="D71" s="165"/>
      <c r="E71" s="165"/>
      <c r="F71" s="165"/>
      <c r="G71" s="103"/>
      <c r="H71" s="36">
        <v>5</v>
      </c>
      <c r="I71" s="128">
        <f>IF(G71*H71&gt;H67, H67, G71*H71)</f>
        <v>0</v>
      </c>
    </row>
    <row r="72" spans="1:9" ht="28.5" customHeight="1">
      <c r="A72" s="164" t="s">
        <v>97</v>
      </c>
      <c r="B72" s="162" t="s">
        <v>200</v>
      </c>
      <c r="C72" s="165"/>
      <c r="D72" s="165"/>
      <c r="E72" s="165"/>
      <c r="F72" s="165"/>
      <c r="G72" s="102"/>
      <c r="H72" s="77">
        <v>150</v>
      </c>
      <c r="I72" s="24">
        <f t="shared" si="3"/>
        <v>0</v>
      </c>
    </row>
    <row r="73" spans="1:9" ht="14.1" customHeight="1">
      <c r="A73" s="164"/>
      <c r="B73" s="162" t="s">
        <v>196</v>
      </c>
      <c r="C73" s="165"/>
      <c r="D73" s="165"/>
      <c r="E73" s="165"/>
      <c r="F73" s="165"/>
      <c r="G73" s="102"/>
      <c r="H73" s="77">
        <v>100</v>
      </c>
      <c r="I73" s="24">
        <f t="shared" si="3"/>
        <v>0</v>
      </c>
    </row>
    <row r="74" spans="1:9" ht="30.75" customHeight="1">
      <c r="A74" s="164"/>
      <c r="B74" s="162" t="s">
        <v>201</v>
      </c>
      <c r="C74" s="165"/>
      <c r="D74" s="165"/>
      <c r="E74" s="165"/>
      <c r="F74" s="165"/>
      <c r="G74" s="103"/>
      <c r="H74" s="36">
        <v>40</v>
      </c>
      <c r="I74" s="24">
        <f t="shared" si="3"/>
        <v>0</v>
      </c>
    </row>
    <row r="75" spans="1:9" ht="14.25" customHeight="1">
      <c r="A75" s="164"/>
      <c r="B75" s="162" t="s">
        <v>198</v>
      </c>
      <c r="C75" s="165"/>
      <c r="D75" s="165"/>
      <c r="E75" s="165"/>
      <c r="F75" s="165"/>
      <c r="G75" s="102"/>
      <c r="H75" s="36">
        <v>20</v>
      </c>
      <c r="I75" s="24">
        <f t="shared" si="3"/>
        <v>0</v>
      </c>
    </row>
    <row r="76" spans="1:9" ht="25.5" customHeight="1">
      <c r="A76" s="164"/>
      <c r="B76" s="162" t="s">
        <v>202</v>
      </c>
      <c r="C76" s="165"/>
      <c r="D76" s="165"/>
      <c r="E76" s="165"/>
      <c r="F76" s="165"/>
      <c r="G76" s="102"/>
      <c r="H76" s="36">
        <v>10</v>
      </c>
      <c r="I76" s="24">
        <f t="shared" si="3"/>
        <v>0</v>
      </c>
    </row>
    <row r="77" spans="1:9" ht="14.1" customHeight="1">
      <c r="A77" s="164"/>
      <c r="B77" s="162" t="s">
        <v>197</v>
      </c>
      <c r="C77" s="165"/>
      <c r="D77" s="165"/>
      <c r="E77" s="165"/>
      <c r="F77" s="165"/>
      <c r="G77" s="102"/>
      <c r="H77" s="36">
        <v>5</v>
      </c>
      <c r="I77" s="24">
        <f t="shared" si="3"/>
        <v>0</v>
      </c>
    </row>
    <row r="78" spans="1:9" ht="14.1" customHeight="1" thickBot="1">
      <c r="A78" s="164"/>
      <c r="B78" s="64" t="s">
        <v>187</v>
      </c>
      <c r="C78" s="65"/>
      <c r="D78" s="65"/>
      <c r="E78" s="65"/>
      <c r="F78" s="67"/>
      <c r="G78" s="100"/>
      <c r="H78" s="36">
        <v>20</v>
      </c>
      <c r="I78" s="24">
        <f t="shared" si="3"/>
        <v>0</v>
      </c>
    </row>
    <row r="79" spans="1:9" ht="14.1" customHeight="1">
      <c r="A79" s="166" t="s">
        <v>98</v>
      </c>
      <c r="B79" s="174" t="s">
        <v>217</v>
      </c>
      <c r="C79" s="175"/>
      <c r="D79" s="175"/>
      <c r="E79" s="175"/>
      <c r="F79" s="175"/>
      <c r="G79" s="107"/>
      <c r="H79" s="104"/>
      <c r="I79" s="24">
        <f t="shared" si="3"/>
        <v>0</v>
      </c>
    </row>
    <row r="80" spans="1:9" ht="14.1" customHeight="1">
      <c r="A80" s="164"/>
      <c r="B80" s="176"/>
      <c r="C80" s="177"/>
      <c r="D80" s="177"/>
      <c r="E80" s="177"/>
      <c r="F80" s="177"/>
      <c r="G80" s="108"/>
      <c r="H80" s="105"/>
      <c r="I80" s="24">
        <f t="shared" si="3"/>
        <v>0</v>
      </c>
    </row>
    <row r="81" spans="1:9" ht="14.1" customHeight="1" thickBot="1">
      <c r="A81" s="167"/>
      <c r="B81" s="178"/>
      <c r="C81" s="179"/>
      <c r="D81" s="179"/>
      <c r="E81" s="179"/>
      <c r="F81" s="179"/>
      <c r="G81" s="109"/>
      <c r="H81" s="106"/>
      <c r="I81" s="24">
        <f t="shared" si="3"/>
        <v>0</v>
      </c>
    </row>
    <row r="82" spans="1:9" ht="14.1" customHeight="1">
      <c r="A82" s="166" t="s">
        <v>99</v>
      </c>
      <c r="B82" s="168" t="s">
        <v>188</v>
      </c>
      <c r="C82" s="169"/>
      <c r="D82" s="172" t="s">
        <v>146</v>
      </c>
      <c r="E82" s="173"/>
      <c r="F82" s="173"/>
      <c r="G82" s="101"/>
      <c r="H82" s="36">
        <v>1</v>
      </c>
      <c r="I82" s="24">
        <f>MIN(20, G82*H82)</f>
        <v>0</v>
      </c>
    </row>
    <row r="83" spans="1:9" ht="14.1" customHeight="1">
      <c r="A83" s="167"/>
      <c r="B83" s="170"/>
      <c r="C83" s="171"/>
      <c r="D83" s="172" t="s">
        <v>147</v>
      </c>
      <c r="E83" s="173"/>
      <c r="F83" s="173"/>
      <c r="G83" s="102"/>
      <c r="H83" s="36">
        <v>0.25</v>
      </c>
      <c r="I83" s="24">
        <f t="shared" ref="I83:I88" si="4">MIN(20, G83*H83)</f>
        <v>0</v>
      </c>
    </row>
    <row r="84" spans="1:9" ht="14.1" customHeight="1">
      <c r="A84" s="166" t="s">
        <v>207</v>
      </c>
      <c r="B84" s="187" t="s">
        <v>222</v>
      </c>
      <c r="C84" s="182"/>
      <c r="D84" s="182"/>
      <c r="E84" s="182"/>
      <c r="F84" s="182"/>
      <c r="G84" s="102"/>
      <c r="H84" s="36">
        <v>8</v>
      </c>
      <c r="I84" s="24">
        <f t="shared" si="4"/>
        <v>0</v>
      </c>
    </row>
    <row r="85" spans="1:9" ht="14.1" customHeight="1">
      <c r="A85" s="164"/>
      <c r="B85" s="188"/>
      <c r="C85" s="189"/>
      <c r="D85" s="189"/>
      <c r="E85" s="189"/>
      <c r="F85" s="189"/>
      <c r="G85" s="102"/>
      <c r="H85" s="80">
        <v>4</v>
      </c>
      <c r="I85" s="24">
        <f t="shared" si="4"/>
        <v>0</v>
      </c>
    </row>
    <row r="86" spans="1:9" ht="14.1" customHeight="1">
      <c r="A86" s="164"/>
      <c r="B86" s="190" t="s">
        <v>169</v>
      </c>
      <c r="C86" s="191"/>
      <c r="D86" s="191"/>
      <c r="E86" s="191"/>
      <c r="F86" s="191"/>
      <c r="G86" s="102"/>
      <c r="H86" s="77">
        <v>8</v>
      </c>
      <c r="I86" s="24">
        <f t="shared" si="4"/>
        <v>0</v>
      </c>
    </row>
    <row r="87" spans="1:9" ht="14.1" customHeight="1">
      <c r="A87" s="164"/>
      <c r="B87" s="192"/>
      <c r="C87" s="193"/>
      <c r="D87" s="193"/>
      <c r="E87" s="193"/>
      <c r="F87" s="193"/>
      <c r="G87" s="102"/>
      <c r="H87" s="79">
        <v>4</v>
      </c>
      <c r="I87" s="24">
        <f t="shared" si="4"/>
        <v>0</v>
      </c>
    </row>
    <row r="88" spans="1:9" ht="27" customHeight="1" thickBot="1">
      <c r="A88" s="167"/>
      <c r="B88" s="162" t="s">
        <v>189</v>
      </c>
      <c r="C88" s="165"/>
      <c r="D88" s="165"/>
      <c r="E88" s="165"/>
      <c r="F88" s="165"/>
      <c r="G88" s="100"/>
      <c r="H88" s="79">
        <v>2</v>
      </c>
      <c r="I88" s="24">
        <f t="shared" si="4"/>
        <v>0</v>
      </c>
    </row>
    <row r="89" spans="1:9">
      <c r="A89" s="194" t="s">
        <v>37</v>
      </c>
      <c r="B89" s="195"/>
      <c r="C89" s="195"/>
      <c r="D89" s="195"/>
      <c r="E89" s="195"/>
      <c r="F89" s="195"/>
      <c r="G89" s="196"/>
      <c r="H89" s="195"/>
      <c r="I89" s="4">
        <f>SUM(I56:I88)/n/e</f>
        <v>0</v>
      </c>
    </row>
    <row r="90" spans="1:9" ht="26.25" thickBot="1">
      <c r="A90" s="197" t="s">
        <v>8</v>
      </c>
      <c r="B90" s="198"/>
      <c r="C90" s="198"/>
      <c r="D90" s="198"/>
      <c r="E90" s="198"/>
      <c r="F90" s="199"/>
      <c r="G90" s="8" t="s">
        <v>74</v>
      </c>
      <c r="H90" s="56" t="s">
        <v>5</v>
      </c>
      <c r="I90" s="43" t="s">
        <v>6</v>
      </c>
    </row>
    <row r="91" spans="1:9" ht="14.1" customHeight="1">
      <c r="A91" s="200" t="s">
        <v>100</v>
      </c>
      <c r="B91" s="187" t="s">
        <v>149</v>
      </c>
      <c r="C91" s="182"/>
      <c r="D91" s="182"/>
      <c r="E91" s="162" t="s">
        <v>34</v>
      </c>
      <c r="F91" s="163"/>
      <c r="G91" s="101"/>
      <c r="H91" s="23">
        <v>0.03</v>
      </c>
      <c r="I91" s="24">
        <f t="shared" ref="I91:I111" si="5">G91*H91</f>
        <v>0</v>
      </c>
    </row>
    <row r="92" spans="1:9" ht="14.1" customHeight="1">
      <c r="A92" s="201"/>
      <c r="B92" s="202"/>
      <c r="C92" s="203"/>
      <c r="D92" s="203"/>
      <c r="E92" s="162" t="s">
        <v>35</v>
      </c>
      <c r="F92" s="163"/>
      <c r="G92" s="102"/>
      <c r="H92" s="110">
        <v>0.02</v>
      </c>
      <c r="I92" s="24">
        <f t="shared" si="5"/>
        <v>0</v>
      </c>
    </row>
    <row r="93" spans="1:9" ht="26.25" customHeight="1">
      <c r="A93" s="166" t="s">
        <v>101</v>
      </c>
      <c r="B93" s="187" t="s">
        <v>73</v>
      </c>
      <c r="C93" s="182"/>
      <c r="D93" s="182"/>
      <c r="E93" s="162" t="s">
        <v>34</v>
      </c>
      <c r="F93" s="163"/>
      <c r="G93" s="102"/>
      <c r="H93" s="23">
        <v>0.05</v>
      </c>
      <c r="I93" s="24">
        <f t="shared" si="5"/>
        <v>0</v>
      </c>
    </row>
    <row r="94" spans="1:9" ht="19.7" customHeight="1">
      <c r="A94" s="164"/>
      <c r="B94" s="202"/>
      <c r="C94" s="203"/>
      <c r="D94" s="203"/>
      <c r="E94" s="162" t="s">
        <v>35</v>
      </c>
      <c r="F94" s="163"/>
      <c r="G94" s="102"/>
      <c r="H94" s="23">
        <v>0.03</v>
      </c>
      <c r="I94" s="24">
        <f t="shared" si="5"/>
        <v>0</v>
      </c>
    </row>
    <row r="95" spans="1:9" ht="14.1" customHeight="1">
      <c r="A95" s="204" t="s">
        <v>102</v>
      </c>
      <c r="B95" s="187" t="s">
        <v>86</v>
      </c>
      <c r="C95" s="168" t="s">
        <v>148</v>
      </c>
      <c r="D95" s="169"/>
      <c r="E95" s="162" t="s">
        <v>33</v>
      </c>
      <c r="F95" s="163"/>
      <c r="G95" s="102"/>
      <c r="H95" s="13">
        <v>10</v>
      </c>
      <c r="I95" s="24">
        <f t="shared" si="5"/>
        <v>0</v>
      </c>
    </row>
    <row r="96" spans="1:9" ht="14.1" customHeight="1">
      <c r="A96" s="204"/>
      <c r="B96" s="202"/>
      <c r="C96" s="170"/>
      <c r="D96" s="171"/>
      <c r="E96" s="162" t="s">
        <v>138</v>
      </c>
      <c r="F96" s="163"/>
      <c r="G96" s="102"/>
      <c r="H96" s="13">
        <v>6</v>
      </c>
      <c r="I96" s="24">
        <f t="shared" si="5"/>
        <v>0</v>
      </c>
    </row>
    <row r="97" spans="1:9" ht="14.1" customHeight="1">
      <c r="A97" s="204"/>
      <c r="B97" s="202"/>
      <c r="C97" s="168" t="s">
        <v>27</v>
      </c>
      <c r="D97" s="169"/>
      <c r="E97" s="162" t="s">
        <v>33</v>
      </c>
      <c r="F97" s="163"/>
      <c r="G97" s="102"/>
      <c r="H97" s="13">
        <v>15</v>
      </c>
      <c r="I97" s="24">
        <f t="shared" si="5"/>
        <v>0</v>
      </c>
    </row>
    <row r="98" spans="1:9" ht="14.1" customHeight="1">
      <c r="A98" s="204"/>
      <c r="B98" s="188"/>
      <c r="C98" s="170"/>
      <c r="D98" s="171"/>
      <c r="E98" s="162" t="s">
        <v>138</v>
      </c>
      <c r="F98" s="163"/>
      <c r="G98" s="102"/>
      <c r="H98" s="13">
        <v>9</v>
      </c>
      <c r="I98" s="24">
        <f t="shared" si="5"/>
        <v>0</v>
      </c>
    </row>
    <row r="99" spans="1:9" ht="14.1" customHeight="1">
      <c r="A99" s="166" t="s">
        <v>103</v>
      </c>
      <c r="B99" s="168" t="s">
        <v>87</v>
      </c>
      <c r="C99" s="184"/>
      <c r="D99" s="184"/>
      <c r="E99" s="186" t="s">
        <v>47</v>
      </c>
      <c r="F99" s="186"/>
      <c r="G99" s="102"/>
      <c r="H99" s="13">
        <v>5</v>
      </c>
      <c r="I99" s="24">
        <f t="shared" si="5"/>
        <v>0</v>
      </c>
    </row>
    <row r="100" spans="1:9" ht="14.1" customHeight="1">
      <c r="A100" s="167"/>
      <c r="B100" s="170"/>
      <c r="C100" s="185"/>
      <c r="D100" s="185"/>
      <c r="E100" s="186" t="s">
        <v>48</v>
      </c>
      <c r="F100" s="186"/>
      <c r="G100" s="102"/>
      <c r="H100" s="13">
        <v>2</v>
      </c>
      <c r="I100" s="24">
        <f t="shared" si="5"/>
        <v>0</v>
      </c>
    </row>
    <row r="101" spans="1:9" ht="14.1" customHeight="1">
      <c r="A101" s="204" t="s">
        <v>104</v>
      </c>
      <c r="B101" s="285" t="s">
        <v>218</v>
      </c>
      <c r="C101" s="286"/>
      <c r="D101" s="286"/>
      <c r="E101" s="286"/>
      <c r="F101" s="287"/>
      <c r="G101" s="102"/>
      <c r="H101" s="13">
        <v>75</v>
      </c>
      <c r="I101" s="24">
        <f>G101*H101</f>
        <v>0</v>
      </c>
    </row>
    <row r="102" spans="1:9" ht="14.1" customHeight="1">
      <c r="A102" s="204"/>
      <c r="B102" s="285" t="s">
        <v>49</v>
      </c>
      <c r="C102" s="286"/>
      <c r="D102" s="286"/>
      <c r="E102" s="286"/>
      <c r="F102" s="287"/>
      <c r="G102" s="102"/>
      <c r="H102" s="13">
        <v>100</v>
      </c>
      <c r="I102" s="24">
        <f t="shared" ref="I102:I108" si="6">G102*H102</f>
        <v>0</v>
      </c>
    </row>
    <row r="103" spans="1:9" ht="14.1" customHeight="1">
      <c r="A103" s="204"/>
      <c r="B103" s="285" t="s">
        <v>150</v>
      </c>
      <c r="C103" s="286"/>
      <c r="D103" s="286"/>
      <c r="E103" s="286"/>
      <c r="F103" s="287"/>
      <c r="G103" s="102"/>
      <c r="H103" s="13">
        <v>60</v>
      </c>
      <c r="I103" s="24">
        <f t="shared" si="6"/>
        <v>0</v>
      </c>
    </row>
    <row r="104" spans="1:9" ht="14.1" customHeight="1">
      <c r="A104" s="204"/>
      <c r="B104" s="285" t="s">
        <v>50</v>
      </c>
      <c r="C104" s="286"/>
      <c r="D104" s="286"/>
      <c r="E104" s="286"/>
      <c r="F104" s="287"/>
      <c r="G104" s="102"/>
      <c r="H104" s="13">
        <v>50</v>
      </c>
      <c r="I104" s="24">
        <f t="shared" si="6"/>
        <v>0</v>
      </c>
    </row>
    <row r="105" spans="1:9" ht="14.1" customHeight="1">
      <c r="A105" s="166" t="s">
        <v>105</v>
      </c>
      <c r="B105" s="186" t="s">
        <v>139</v>
      </c>
      <c r="C105" s="186"/>
      <c r="D105" s="186"/>
      <c r="E105" s="219" t="s">
        <v>52</v>
      </c>
      <c r="F105" s="221"/>
      <c r="G105" s="102"/>
      <c r="H105" s="13">
        <v>30</v>
      </c>
      <c r="I105" s="24">
        <f t="shared" si="6"/>
        <v>0</v>
      </c>
    </row>
    <row r="106" spans="1:9" ht="14.1" customHeight="1">
      <c r="A106" s="167"/>
      <c r="B106" s="186"/>
      <c r="C106" s="186"/>
      <c r="D106" s="186"/>
      <c r="E106" s="162" t="s">
        <v>51</v>
      </c>
      <c r="F106" s="163"/>
      <c r="G106" s="102"/>
      <c r="H106" s="13">
        <v>40</v>
      </c>
      <c r="I106" s="24">
        <f t="shared" si="6"/>
        <v>0</v>
      </c>
    </row>
    <row r="107" spans="1:9" ht="14.1" customHeight="1">
      <c r="A107" s="55" t="s">
        <v>106</v>
      </c>
      <c r="B107" s="162" t="s">
        <v>54</v>
      </c>
      <c r="C107" s="165"/>
      <c r="D107" s="165"/>
      <c r="E107" s="165"/>
      <c r="F107" s="163"/>
      <c r="G107" s="102"/>
      <c r="H107" s="36">
        <v>20</v>
      </c>
      <c r="I107" s="24">
        <f t="shared" si="6"/>
        <v>0</v>
      </c>
    </row>
    <row r="108" spans="1:9" ht="14.1" customHeight="1">
      <c r="A108" s="54" t="s">
        <v>107</v>
      </c>
      <c r="B108" s="162" t="s">
        <v>55</v>
      </c>
      <c r="C108" s="165"/>
      <c r="D108" s="165"/>
      <c r="E108" s="165"/>
      <c r="F108" s="163"/>
      <c r="G108" s="102"/>
      <c r="H108" s="36">
        <v>10</v>
      </c>
      <c r="I108" s="24">
        <f t="shared" si="6"/>
        <v>0</v>
      </c>
    </row>
    <row r="109" spans="1:9" ht="14.1" customHeight="1">
      <c r="A109" s="55" t="s">
        <v>108</v>
      </c>
      <c r="B109" s="219" t="s">
        <v>140</v>
      </c>
      <c r="C109" s="220"/>
      <c r="D109" s="220"/>
      <c r="E109" s="220"/>
      <c r="F109" s="221"/>
      <c r="G109" s="102"/>
      <c r="H109" s="36">
        <v>3.3000000000000002E-2</v>
      </c>
      <c r="I109" s="24">
        <f>G109*H109</f>
        <v>0</v>
      </c>
    </row>
    <row r="110" spans="1:9" ht="14.1" customHeight="1">
      <c r="A110" s="166" t="s">
        <v>53</v>
      </c>
      <c r="B110" s="168" t="s">
        <v>30</v>
      </c>
      <c r="C110" s="184"/>
      <c r="D110" s="169"/>
      <c r="E110" s="162" t="s">
        <v>28</v>
      </c>
      <c r="F110" s="163"/>
      <c r="G110" s="102"/>
      <c r="H110" s="36">
        <v>0.5</v>
      </c>
      <c r="I110" s="24">
        <f t="shared" si="5"/>
        <v>0</v>
      </c>
    </row>
    <row r="111" spans="1:9" ht="14.1" customHeight="1" thickBot="1">
      <c r="A111" s="167"/>
      <c r="B111" s="170"/>
      <c r="C111" s="185"/>
      <c r="D111" s="171"/>
      <c r="E111" s="219" t="s">
        <v>29</v>
      </c>
      <c r="F111" s="221"/>
      <c r="G111" s="100"/>
      <c r="H111" s="36">
        <v>2</v>
      </c>
      <c r="I111" s="24">
        <f t="shared" si="5"/>
        <v>0</v>
      </c>
    </row>
    <row r="112" spans="1:9">
      <c r="A112" s="248" t="s">
        <v>75</v>
      </c>
      <c r="B112" s="249"/>
      <c r="C112" s="249"/>
      <c r="D112" s="249"/>
      <c r="E112" s="249"/>
      <c r="F112" s="249"/>
      <c r="G112" s="249"/>
      <c r="H112" s="250"/>
      <c r="I112" s="22">
        <f>SUM(I91:I111)/n/e</f>
        <v>0</v>
      </c>
    </row>
    <row r="113" spans="1:9">
      <c r="A113" s="310" t="s">
        <v>162</v>
      </c>
      <c r="B113" s="311"/>
      <c r="C113" s="311"/>
      <c r="D113" s="311"/>
      <c r="E113" s="311"/>
      <c r="F113" s="311"/>
      <c r="G113" s="311"/>
      <c r="H113" s="312"/>
      <c r="I113" s="155">
        <f>SUM(I53,I89,I112)</f>
        <v>0</v>
      </c>
    </row>
    <row r="114" spans="1:9" s="40" customFormat="1" ht="15.75">
      <c r="A114" s="332" t="s">
        <v>160</v>
      </c>
      <c r="B114" s="333"/>
      <c r="C114" s="333"/>
      <c r="D114" s="333"/>
      <c r="E114" s="333"/>
      <c r="F114" s="333"/>
      <c r="G114" s="334"/>
      <c r="H114" s="335" t="str">
        <f xml:space="preserve"> IF(D5="dydaktycznych", "Nie dotyczy", IF(I55="NIE", "NEGATYWNA", IF( I113 &gt;= VLOOKUP(CONCATENATE($D$5, " ", $F$5), Progi!$D$4:$G$19, 3, FALSE), "POZYTYWNA", "NEGATYWNA")))</f>
        <v>NEGATYWNA</v>
      </c>
      <c r="I114" s="336"/>
    </row>
    <row r="115" spans="1:9" ht="20.100000000000001" customHeight="1">
      <c r="A115" s="291" t="s">
        <v>173</v>
      </c>
      <c r="B115" s="292"/>
      <c r="C115" s="292"/>
      <c r="D115" s="292"/>
      <c r="E115" s="292"/>
      <c r="F115" s="292"/>
      <c r="G115" s="292"/>
      <c r="H115" s="301"/>
      <c r="I115" s="302"/>
    </row>
    <row r="116" spans="1:9" ht="13.5" thickBot="1">
      <c r="A116" s="197" t="s">
        <v>7</v>
      </c>
      <c r="B116" s="198"/>
      <c r="C116" s="198"/>
      <c r="D116" s="198"/>
      <c r="E116" s="198"/>
      <c r="F116" s="199"/>
      <c r="G116" s="42" t="s">
        <v>39</v>
      </c>
      <c r="H116" s="42" t="s">
        <v>5</v>
      </c>
      <c r="I116" s="43" t="s">
        <v>6</v>
      </c>
    </row>
    <row r="117" spans="1:9" ht="14.1" customHeight="1">
      <c r="A117" s="166" t="s">
        <v>88</v>
      </c>
      <c r="B117" s="232" t="s">
        <v>145</v>
      </c>
      <c r="C117" s="162" t="s">
        <v>225</v>
      </c>
      <c r="D117" s="165"/>
      <c r="E117" s="165"/>
      <c r="F117" s="163"/>
      <c r="G117" s="107"/>
      <c r="H117" s="104"/>
      <c r="I117" s="19">
        <f>G117*H117</f>
        <v>0</v>
      </c>
    </row>
    <row r="118" spans="1:9" ht="14.1" customHeight="1">
      <c r="A118" s="164"/>
      <c r="B118" s="300"/>
      <c r="C118" s="162" t="s">
        <v>226</v>
      </c>
      <c r="D118" s="165"/>
      <c r="E118" s="165"/>
      <c r="F118" s="163"/>
      <c r="G118" s="108"/>
      <c r="H118" s="105"/>
      <c r="I118" s="19">
        <f>G118*H118</f>
        <v>0</v>
      </c>
    </row>
    <row r="119" spans="1:9" ht="14.1" customHeight="1">
      <c r="A119" s="164"/>
      <c r="B119" s="300"/>
      <c r="C119" s="162" t="s">
        <v>227</v>
      </c>
      <c r="D119" s="165"/>
      <c r="E119" s="165"/>
      <c r="F119" s="163"/>
      <c r="G119" s="108"/>
      <c r="H119" s="105"/>
      <c r="I119" s="19">
        <f>G119*H119</f>
        <v>0</v>
      </c>
    </row>
    <row r="120" spans="1:9" ht="14.1" customHeight="1">
      <c r="A120" s="164"/>
      <c r="B120" s="300"/>
      <c r="C120" s="162" t="s">
        <v>228</v>
      </c>
      <c r="D120" s="165"/>
      <c r="E120" s="165"/>
      <c r="F120" s="163"/>
      <c r="G120" s="108"/>
      <c r="H120" s="105"/>
      <c r="I120" s="19">
        <f t="shared" ref="I120:I129" si="7">G120*H120</f>
        <v>0</v>
      </c>
    </row>
    <row r="121" spans="1:9" ht="14.1" customHeight="1" thickBot="1">
      <c r="A121" s="164"/>
      <c r="B121" s="300"/>
      <c r="C121" s="162" t="s">
        <v>229</v>
      </c>
      <c r="D121" s="165"/>
      <c r="E121" s="165"/>
      <c r="F121" s="163"/>
      <c r="G121" s="108"/>
      <c r="H121" s="135"/>
      <c r="I121" s="19">
        <f t="shared" si="7"/>
        <v>0</v>
      </c>
    </row>
    <row r="122" spans="1:9" ht="14.1" customHeight="1">
      <c r="A122" s="166" t="s">
        <v>89</v>
      </c>
      <c r="B122" s="186" t="s">
        <v>243</v>
      </c>
      <c r="C122" s="186" t="s">
        <v>242</v>
      </c>
      <c r="D122" s="186"/>
      <c r="E122" s="186"/>
      <c r="F122" s="186"/>
      <c r="G122" s="102"/>
      <c r="H122" s="134">
        <v>1</v>
      </c>
      <c r="I122" s="19">
        <f t="shared" si="7"/>
        <v>0</v>
      </c>
    </row>
    <row r="123" spans="1:9" ht="14.1" customHeight="1">
      <c r="A123" s="164"/>
      <c r="B123" s="186"/>
      <c r="C123" s="236" t="s">
        <v>72</v>
      </c>
      <c r="D123" s="236"/>
      <c r="E123" s="236"/>
      <c r="F123" s="236"/>
      <c r="G123" s="102"/>
      <c r="H123" s="13">
        <v>1</v>
      </c>
      <c r="I123" s="19">
        <f t="shared" si="7"/>
        <v>0</v>
      </c>
    </row>
    <row r="124" spans="1:9" ht="14.1" customHeight="1">
      <c r="A124" s="164"/>
      <c r="B124" s="186"/>
      <c r="C124" s="162" t="s">
        <v>65</v>
      </c>
      <c r="D124" s="165"/>
      <c r="E124" s="165"/>
      <c r="F124" s="163"/>
      <c r="G124" s="102"/>
      <c r="H124" s="13">
        <v>1</v>
      </c>
      <c r="I124" s="19">
        <f t="shared" si="7"/>
        <v>0</v>
      </c>
    </row>
    <row r="125" spans="1:9" ht="14.1" customHeight="1">
      <c r="A125" s="167"/>
      <c r="B125" s="186"/>
      <c r="C125" s="243" t="s">
        <v>58</v>
      </c>
      <c r="D125" s="243"/>
      <c r="E125" s="243"/>
      <c r="F125" s="243"/>
      <c r="G125" s="102"/>
      <c r="H125" s="13">
        <v>1</v>
      </c>
      <c r="I125" s="19">
        <f t="shared" si="7"/>
        <v>0</v>
      </c>
    </row>
    <row r="126" spans="1:9" ht="14.1" customHeight="1">
      <c r="A126" s="7" t="s">
        <v>90</v>
      </c>
      <c r="B126" s="240" t="s">
        <v>80</v>
      </c>
      <c r="C126" s="317"/>
      <c r="D126" s="317"/>
      <c r="E126" s="317"/>
      <c r="F126" s="318"/>
      <c r="G126" s="102"/>
      <c r="H126" s="13">
        <v>1</v>
      </c>
      <c r="I126" s="19">
        <f t="shared" si="7"/>
        <v>0</v>
      </c>
    </row>
    <row r="127" spans="1:9" ht="14.1" customHeight="1">
      <c r="A127" s="7" t="s">
        <v>91</v>
      </c>
      <c r="B127" s="240" t="s">
        <v>85</v>
      </c>
      <c r="C127" s="317"/>
      <c r="D127" s="317"/>
      <c r="E127" s="317"/>
      <c r="F127" s="318"/>
      <c r="G127" s="111"/>
      <c r="H127" s="112">
        <v>1</v>
      </c>
      <c r="I127" s="19">
        <f t="shared" si="7"/>
        <v>0</v>
      </c>
    </row>
    <row r="128" spans="1:9" ht="14.1" customHeight="1">
      <c r="A128" s="7" t="s">
        <v>92</v>
      </c>
      <c r="B128" s="240" t="s">
        <v>81</v>
      </c>
      <c r="C128" s="241"/>
      <c r="D128" s="241"/>
      <c r="E128" s="241"/>
      <c r="F128" s="242"/>
      <c r="G128" s="102"/>
      <c r="H128" s="20">
        <v>2</v>
      </c>
      <c r="I128" s="19">
        <f t="shared" si="7"/>
        <v>0</v>
      </c>
    </row>
    <row r="129" spans="1:9" ht="14.1" customHeight="1" thickBot="1">
      <c r="A129" s="7" t="s">
        <v>93</v>
      </c>
      <c r="B129" s="314" t="s">
        <v>82</v>
      </c>
      <c r="C129" s="315"/>
      <c r="D129" s="315"/>
      <c r="E129" s="315"/>
      <c r="F129" s="316"/>
      <c r="G129" s="100"/>
      <c r="H129" s="14">
        <v>2</v>
      </c>
      <c r="I129" s="19">
        <f t="shared" si="7"/>
        <v>0</v>
      </c>
    </row>
    <row r="130" spans="1:9" ht="14.1" customHeight="1" thickBot="1">
      <c r="A130" s="7" t="s">
        <v>109</v>
      </c>
      <c r="B130" s="237" t="s">
        <v>83</v>
      </c>
      <c r="C130" s="238"/>
      <c r="D130" s="238"/>
      <c r="E130" s="238"/>
      <c r="F130" s="239"/>
      <c r="G130" s="17"/>
      <c r="H130" s="78"/>
      <c r="I130" s="14">
        <f>IF(H130&gt;n*2, n*2, H130)</f>
        <v>0</v>
      </c>
    </row>
    <row r="131" spans="1:9">
      <c r="A131" s="248" t="s">
        <v>38</v>
      </c>
      <c r="B131" s="249"/>
      <c r="C131" s="249"/>
      <c r="D131" s="249"/>
      <c r="E131" s="249"/>
      <c r="F131" s="249"/>
      <c r="G131" s="249"/>
      <c r="H131" s="250"/>
      <c r="I131" s="22">
        <f>SUM(I117:I130)/n/e</f>
        <v>0</v>
      </c>
    </row>
    <row r="132" spans="1:9" ht="13.5" thickBot="1">
      <c r="A132" s="197" t="s">
        <v>17</v>
      </c>
      <c r="B132" s="198"/>
      <c r="C132" s="198"/>
      <c r="D132" s="198"/>
      <c r="E132" s="198"/>
      <c r="F132" s="199"/>
      <c r="G132" s="42" t="s">
        <v>39</v>
      </c>
      <c r="H132" s="42" t="s">
        <v>5</v>
      </c>
      <c r="I132" s="43" t="s">
        <v>6</v>
      </c>
    </row>
    <row r="133" spans="1:9" ht="14.1" customHeight="1">
      <c r="A133" s="204" t="s">
        <v>94</v>
      </c>
      <c r="B133" s="168" t="s">
        <v>59</v>
      </c>
      <c r="C133" s="184"/>
      <c r="D133" s="186" t="s">
        <v>41</v>
      </c>
      <c r="E133" s="186"/>
      <c r="F133" s="186"/>
      <c r="G133" s="101"/>
      <c r="H133" s="13">
        <v>2</v>
      </c>
      <c r="I133" s="13">
        <f>G133*H133</f>
        <v>0</v>
      </c>
    </row>
    <row r="134" spans="1:9" ht="14.1" customHeight="1" thickBot="1">
      <c r="A134" s="204"/>
      <c r="B134" s="170"/>
      <c r="C134" s="185"/>
      <c r="D134" s="186" t="s">
        <v>9</v>
      </c>
      <c r="E134" s="186"/>
      <c r="F134" s="284"/>
      <c r="G134" s="125"/>
      <c r="H134" s="122">
        <v>1</v>
      </c>
      <c r="I134" s="13">
        <f t="shared" ref="I134:I140" si="8">G134*H134</f>
        <v>0</v>
      </c>
    </row>
    <row r="135" spans="1:9" ht="26.25" customHeight="1" thickBot="1">
      <c r="A135" s="11" t="s">
        <v>95</v>
      </c>
      <c r="B135" s="285" t="s">
        <v>230</v>
      </c>
      <c r="C135" s="286"/>
      <c r="D135" s="286"/>
      <c r="E135" s="286"/>
      <c r="F135" s="287"/>
      <c r="G135" s="124"/>
      <c r="H135" s="123"/>
      <c r="I135" s="29">
        <f>IF(H135&gt;n*4, n*4, H135)</f>
        <v>0</v>
      </c>
    </row>
    <row r="136" spans="1:9" ht="14.1" customHeight="1">
      <c r="A136" s="204" t="s">
        <v>96</v>
      </c>
      <c r="B136" s="168" t="s">
        <v>21</v>
      </c>
      <c r="C136" s="169"/>
      <c r="D136" s="186" t="s">
        <v>10</v>
      </c>
      <c r="E136" s="186"/>
      <c r="F136" s="186"/>
      <c r="G136" s="101"/>
      <c r="H136" s="13">
        <v>5</v>
      </c>
      <c r="I136" s="13">
        <f t="shared" si="8"/>
        <v>0</v>
      </c>
    </row>
    <row r="137" spans="1:9" ht="14.1" customHeight="1">
      <c r="A137" s="204"/>
      <c r="B137" s="213"/>
      <c r="C137" s="288"/>
      <c r="D137" s="162" t="s">
        <v>22</v>
      </c>
      <c r="E137" s="165"/>
      <c r="F137" s="163"/>
      <c r="G137" s="102"/>
      <c r="H137" s="13">
        <v>0.5</v>
      </c>
      <c r="I137" s="13">
        <f t="shared" si="8"/>
        <v>0</v>
      </c>
    </row>
    <row r="138" spans="1:9" ht="14.1" customHeight="1">
      <c r="A138" s="204"/>
      <c r="B138" s="213"/>
      <c r="C138" s="288"/>
      <c r="D138" s="186" t="s">
        <v>31</v>
      </c>
      <c r="E138" s="186"/>
      <c r="F138" s="186"/>
      <c r="G138" s="102"/>
      <c r="H138" s="13">
        <v>0.05</v>
      </c>
      <c r="I138" s="13">
        <f t="shared" si="8"/>
        <v>0</v>
      </c>
    </row>
    <row r="139" spans="1:9" ht="14.1" customHeight="1">
      <c r="A139" s="204"/>
      <c r="B139" s="170"/>
      <c r="C139" s="171"/>
      <c r="D139" s="186" t="s">
        <v>60</v>
      </c>
      <c r="E139" s="186"/>
      <c r="F139" s="186"/>
      <c r="G139" s="102"/>
      <c r="H139" s="13">
        <v>0.1</v>
      </c>
      <c r="I139" s="13">
        <f t="shared" si="8"/>
        <v>0</v>
      </c>
    </row>
    <row r="140" spans="1:9" ht="14.1" customHeight="1" thickBot="1">
      <c r="A140" s="7" t="s">
        <v>97</v>
      </c>
      <c r="B140" s="162" t="s">
        <v>231</v>
      </c>
      <c r="C140" s="165"/>
      <c r="D140" s="165"/>
      <c r="E140" s="165"/>
      <c r="F140" s="163"/>
      <c r="G140" s="100"/>
      <c r="H140" s="13">
        <v>2</v>
      </c>
      <c r="I140" s="13">
        <f t="shared" si="8"/>
        <v>0</v>
      </c>
    </row>
    <row r="141" spans="1:9">
      <c r="A141" s="248" t="s">
        <v>76</v>
      </c>
      <c r="B141" s="249"/>
      <c r="C141" s="249"/>
      <c r="D141" s="249"/>
      <c r="E141" s="249"/>
      <c r="F141" s="249"/>
      <c r="G141" s="249"/>
      <c r="H141" s="250"/>
      <c r="I141" s="3">
        <f>SUM(I133:I140)/n/e</f>
        <v>0</v>
      </c>
    </row>
    <row r="142" spans="1:9" ht="13.5" thickBot="1">
      <c r="A142" s="197" t="s">
        <v>174</v>
      </c>
      <c r="B142" s="198"/>
      <c r="C142" s="198"/>
      <c r="D142" s="198"/>
      <c r="E142" s="198"/>
      <c r="F142" s="199"/>
      <c r="G142" s="42" t="s">
        <v>39</v>
      </c>
      <c r="H142" s="42" t="s">
        <v>5</v>
      </c>
      <c r="I142" s="43" t="s">
        <v>6</v>
      </c>
    </row>
    <row r="143" spans="1:9" ht="14.1" customHeight="1" thickBot="1">
      <c r="A143" s="32" t="s">
        <v>100</v>
      </c>
      <c r="B143" s="337" t="s">
        <v>205</v>
      </c>
      <c r="C143" s="338"/>
      <c r="D143" s="338"/>
      <c r="E143" s="338"/>
      <c r="F143" s="339"/>
      <c r="G143" s="17"/>
      <c r="H143" s="78"/>
      <c r="I143" s="18">
        <f>H143</f>
        <v>0</v>
      </c>
    </row>
    <row r="144" spans="1:9" ht="14.1" customHeight="1">
      <c r="A144" s="234" t="s">
        <v>101</v>
      </c>
      <c r="B144" s="168" t="s">
        <v>77</v>
      </c>
      <c r="C144" s="169"/>
      <c r="D144" s="244" t="s">
        <v>141</v>
      </c>
      <c r="E144" s="216"/>
      <c r="F144" s="245"/>
      <c r="G144" s="101"/>
      <c r="H144" s="114">
        <v>3</v>
      </c>
      <c r="I144" s="36">
        <f t="shared" ref="I144:I149" si="9">G144*H144</f>
        <v>0</v>
      </c>
    </row>
    <row r="145" spans="1:9" ht="14.1" customHeight="1" thickBot="1">
      <c r="A145" s="235"/>
      <c r="B145" s="170"/>
      <c r="C145" s="171"/>
      <c r="D145" s="244" t="s">
        <v>57</v>
      </c>
      <c r="E145" s="246"/>
      <c r="F145" s="247"/>
      <c r="G145" s="100"/>
      <c r="H145" s="113">
        <v>1</v>
      </c>
      <c r="I145" s="18">
        <f t="shared" si="9"/>
        <v>0</v>
      </c>
    </row>
    <row r="146" spans="1:9" s="46" customFormat="1" ht="32.25" customHeight="1">
      <c r="A146" s="51"/>
      <c r="B146" s="305" t="s">
        <v>239</v>
      </c>
      <c r="C146" s="202" t="s">
        <v>240</v>
      </c>
      <c r="D146" s="203"/>
      <c r="E146" s="203"/>
      <c r="F146" s="203"/>
      <c r="G146" s="303"/>
      <c r="H146" s="160"/>
      <c r="I146" s="23">
        <f>IF(H146&gt;10, 10, H146)</f>
        <v>0</v>
      </c>
    </row>
    <row r="147" spans="1:9" s="46" customFormat="1" ht="30.75" customHeight="1" thickBot="1">
      <c r="A147" s="51" t="s">
        <v>102</v>
      </c>
      <c r="B147" s="306"/>
      <c r="C147" s="187" t="s">
        <v>241</v>
      </c>
      <c r="D147" s="182"/>
      <c r="E147" s="182"/>
      <c r="F147" s="182"/>
      <c r="G147" s="304"/>
      <c r="H147" s="161"/>
      <c r="I147" s="23">
        <f>IF(H147&gt;3, 3, H147)</f>
        <v>0</v>
      </c>
    </row>
    <row r="148" spans="1:9" ht="14.1" customHeight="1">
      <c r="A148" s="234" t="s">
        <v>103</v>
      </c>
      <c r="B148" s="184" t="s">
        <v>24</v>
      </c>
      <c r="C148" s="184"/>
      <c r="D148" s="162" t="s">
        <v>25</v>
      </c>
      <c r="E148" s="165"/>
      <c r="F148" s="163"/>
      <c r="G148" s="101"/>
      <c r="H148" s="18">
        <v>5</v>
      </c>
      <c r="I148" s="18">
        <f t="shared" si="9"/>
        <v>0</v>
      </c>
    </row>
    <row r="149" spans="1:9" ht="14.1" customHeight="1" thickBot="1">
      <c r="A149" s="235"/>
      <c r="B149" s="185"/>
      <c r="C149" s="185"/>
      <c r="D149" s="162" t="s">
        <v>26</v>
      </c>
      <c r="E149" s="165"/>
      <c r="F149" s="163"/>
      <c r="G149" s="100"/>
      <c r="H149" s="18">
        <v>10</v>
      </c>
      <c r="I149" s="18">
        <f t="shared" si="9"/>
        <v>0</v>
      </c>
    </row>
    <row r="150" spans="1:9">
      <c r="A150" s="248" t="s">
        <v>210</v>
      </c>
      <c r="B150" s="249"/>
      <c r="C150" s="249"/>
      <c r="D150" s="249"/>
      <c r="E150" s="249"/>
      <c r="F150" s="249"/>
      <c r="G150" s="249"/>
      <c r="H150" s="250"/>
      <c r="I150" s="22">
        <f>SUM(I143:I149)</f>
        <v>0</v>
      </c>
    </row>
    <row r="151" spans="1:9" ht="13.5" thickBot="1">
      <c r="A151" s="197" t="s">
        <v>175</v>
      </c>
      <c r="B151" s="198"/>
      <c r="C151" s="198"/>
      <c r="D151" s="198"/>
      <c r="E151" s="198"/>
      <c r="F151" s="199"/>
      <c r="G151" s="42" t="s">
        <v>39</v>
      </c>
      <c r="H151" s="42" t="s">
        <v>5</v>
      </c>
      <c r="I151" s="43" t="s">
        <v>6</v>
      </c>
    </row>
    <row r="152" spans="1:9" ht="14.1" customHeight="1">
      <c r="A152" s="234" t="s">
        <v>176</v>
      </c>
      <c r="B152" s="168" t="s">
        <v>20</v>
      </c>
      <c r="C152" s="169"/>
      <c r="D152" s="162" t="s">
        <v>12</v>
      </c>
      <c r="E152" s="165"/>
      <c r="F152" s="163"/>
      <c r="G152" s="101"/>
      <c r="H152" s="29">
        <v>2</v>
      </c>
      <c r="I152" s="18">
        <f>G152*H152</f>
        <v>0</v>
      </c>
    </row>
    <row r="153" spans="1:9" ht="14.1" customHeight="1" thickBot="1">
      <c r="A153" s="235"/>
      <c r="B153" s="170"/>
      <c r="C153" s="171"/>
      <c r="D153" s="162" t="s">
        <v>32</v>
      </c>
      <c r="E153" s="165"/>
      <c r="F153" s="163"/>
      <c r="G153" s="100"/>
      <c r="H153" s="29">
        <v>1</v>
      </c>
      <c r="I153" s="18">
        <f>G153*H153</f>
        <v>0</v>
      </c>
    </row>
    <row r="154" spans="1:9" ht="12.75" customHeight="1" thickBot="1">
      <c r="A154" s="51" t="s">
        <v>177</v>
      </c>
      <c r="B154" s="162" t="s">
        <v>154</v>
      </c>
      <c r="C154" s="165"/>
      <c r="D154" s="165"/>
      <c r="E154" s="165"/>
      <c r="F154" s="165"/>
      <c r="G154" s="163"/>
      <c r="H154" s="78"/>
      <c r="I154" s="29">
        <f>IF(H154&gt;10, 10, H154)</f>
        <v>0</v>
      </c>
    </row>
    <row r="155" spans="1:9">
      <c r="A155" s="248" t="s">
        <v>211</v>
      </c>
      <c r="B155" s="249"/>
      <c r="C155" s="249"/>
      <c r="D155" s="249"/>
      <c r="E155" s="249"/>
      <c r="F155" s="249"/>
      <c r="G155" s="249"/>
      <c r="H155" s="250"/>
      <c r="I155" s="22">
        <f>SUM(I152:I154)</f>
        <v>0</v>
      </c>
    </row>
    <row r="156" spans="1:9" ht="13.5" thickBot="1">
      <c r="A156" s="294" t="s">
        <v>178</v>
      </c>
      <c r="B156" s="295"/>
      <c r="C156" s="295"/>
      <c r="D156" s="295"/>
      <c r="E156" s="295"/>
      <c r="F156" s="295"/>
      <c r="G156" s="296"/>
      <c r="H156" s="10" t="s">
        <v>5</v>
      </c>
      <c r="I156" s="1" t="s">
        <v>6</v>
      </c>
    </row>
    <row r="157" spans="1:9" ht="14.1" customHeight="1">
      <c r="A157" s="9" t="s">
        <v>179</v>
      </c>
      <c r="B157" s="297" t="s">
        <v>232</v>
      </c>
      <c r="C157" s="298"/>
      <c r="D157" s="298"/>
      <c r="E157" s="298"/>
      <c r="F157" s="298"/>
      <c r="G157" s="299"/>
      <c r="H157" s="101"/>
      <c r="I157" s="23">
        <f>IF(H157&gt;5, 5, H157)</f>
        <v>0</v>
      </c>
    </row>
    <row r="158" spans="1:9" ht="14.1" customHeight="1">
      <c r="A158" s="9" t="s">
        <v>180</v>
      </c>
      <c r="B158" s="297" t="s">
        <v>233</v>
      </c>
      <c r="C158" s="298"/>
      <c r="D158" s="298"/>
      <c r="E158" s="298"/>
      <c r="F158" s="298"/>
      <c r="G158" s="299"/>
      <c r="H158" s="102"/>
      <c r="I158" s="23">
        <f>IF(H158&gt;3, 3, H158)</f>
        <v>0</v>
      </c>
    </row>
    <row r="159" spans="1:9" ht="14.1" customHeight="1" thickBot="1">
      <c r="A159" s="9" t="s">
        <v>181</v>
      </c>
      <c r="B159" s="297" t="s">
        <v>234</v>
      </c>
      <c r="C159" s="298"/>
      <c r="D159" s="298"/>
      <c r="E159" s="298"/>
      <c r="F159" s="298"/>
      <c r="G159" s="299"/>
      <c r="H159" s="100"/>
      <c r="I159" s="23">
        <f>IF(H159&gt;2, 2, H159)</f>
        <v>0</v>
      </c>
    </row>
    <row r="160" spans="1:9">
      <c r="A160" s="248" t="s">
        <v>212</v>
      </c>
      <c r="B160" s="249"/>
      <c r="C160" s="249"/>
      <c r="D160" s="249"/>
      <c r="E160" s="249"/>
      <c r="F160" s="249"/>
      <c r="G160" s="249"/>
      <c r="H160" s="250"/>
      <c r="I160" s="22">
        <f>SUM(I157:I159)</f>
        <v>0</v>
      </c>
    </row>
    <row r="161" spans="1:10">
      <c r="A161" s="310" t="s">
        <v>182</v>
      </c>
      <c r="B161" s="311"/>
      <c r="C161" s="311"/>
      <c r="D161" s="311"/>
      <c r="E161" s="311"/>
      <c r="F161" s="311"/>
      <c r="G161" s="311"/>
      <c r="H161" s="312"/>
      <c r="I161" s="53">
        <f>SUM(I131, I141, I150, I155, I160)</f>
        <v>0</v>
      </c>
    </row>
    <row r="162" spans="1:10" s="40" customFormat="1" ht="15.75">
      <c r="A162" s="329" t="s">
        <v>183</v>
      </c>
      <c r="B162" s="330"/>
      <c r="C162" s="330"/>
      <c r="D162" s="330"/>
      <c r="E162" s="330"/>
      <c r="F162" s="330"/>
      <c r="G162" s="330"/>
      <c r="H162" s="335" t="str">
        <f>IF( I161 &gt;= VLOOKUP(CONCATENATE($D$5, " ", $F$5), Progi!$D$4:$G$19, 4, FALSE), "POZYTYWNA", "NEGATYWNA")</f>
        <v>NEGATYWNA</v>
      </c>
      <c r="I162" s="336"/>
      <c r="J162" s="12"/>
    </row>
    <row r="163" spans="1:10" ht="20.100000000000001" customHeight="1" thickBot="1">
      <c r="A163" s="291" t="s">
        <v>219</v>
      </c>
      <c r="B163" s="292"/>
      <c r="C163" s="292"/>
      <c r="D163" s="292"/>
      <c r="E163" s="292"/>
      <c r="F163" s="292"/>
      <c r="G163" s="292"/>
      <c r="H163" s="292"/>
      <c r="I163" s="293"/>
    </row>
    <row r="164" spans="1:10" s="52" customFormat="1">
      <c r="A164" s="307" t="s">
        <v>155</v>
      </c>
      <c r="B164" s="308"/>
      <c r="C164" s="308"/>
      <c r="D164" s="308"/>
      <c r="E164" s="308"/>
      <c r="F164" s="308"/>
      <c r="G164" s="308"/>
      <c r="H164" s="309"/>
      <c r="I164" s="120" t="s">
        <v>163</v>
      </c>
      <c r="J164" s="12"/>
    </row>
    <row r="165" spans="1:10" s="52" customFormat="1">
      <c r="A165" s="297" t="s">
        <v>156</v>
      </c>
      <c r="B165" s="298"/>
      <c r="C165" s="298"/>
      <c r="D165" s="298"/>
      <c r="E165" s="298"/>
      <c r="F165" s="298"/>
      <c r="G165" s="298"/>
      <c r="H165" s="326"/>
      <c r="I165" s="121" t="s">
        <v>164</v>
      </c>
      <c r="J165" s="12"/>
    </row>
    <row r="166" spans="1:10" s="52" customFormat="1">
      <c r="A166" s="297" t="s">
        <v>157</v>
      </c>
      <c r="B166" s="298"/>
      <c r="C166" s="298"/>
      <c r="D166" s="298"/>
      <c r="E166" s="298"/>
      <c r="F166" s="298"/>
      <c r="G166" s="298"/>
      <c r="H166" s="326"/>
      <c r="I166" s="121" t="s">
        <v>164</v>
      </c>
      <c r="J166" s="12"/>
    </row>
    <row r="167" spans="1:10" s="52" customFormat="1" ht="13.5" thickBot="1">
      <c r="A167" s="48" t="s">
        <v>158</v>
      </c>
      <c r="B167" s="49"/>
      <c r="C167" s="49"/>
      <c r="D167" s="49"/>
      <c r="E167" s="49"/>
      <c r="F167" s="49"/>
      <c r="G167" s="49"/>
      <c r="H167" s="152"/>
      <c r="I167" s="119" t="s">
        <v>164</v>
      </c>
      <c r="J167" s="12"/>
    </row>
    <row r="168" spans="1:10" s="40" customFormat="1" ht="15.75">
      <c r="A168" s="329" t="s">
        <v>204</v>
      </c>
      <c r="B168" s="330"/>
      <c r="C168" s="330"/>
      <c r="D168" s="330"/>
      <c r="E168" s="330"/>
      <c r="F168" s="330"/>
      <c r="G168" s="331"/>
      <c r="H168" s="335" t="str">
        <f>IF(AND(I164="TAK",I165="NIE", I166="NIE", I167="NIE"), "POZYTYWNA", "NEGATYWNA")</f>
        <v>POZYTYWNA</v>
      </c>
      <c r="I168" s="340"/>
      <c r="J168" s="12"/>
    </row>
    <row r="169" spans="1:10" s="46" customFormat="1">
      <c r="A169" s="319"/>
      <c r="B169" s="320"/>
      <c r="C169" s="320"/>
      <c r="D169" s="320"/>
      <c r="E169" s="320"/>
      <c r="F169" s="320"/>
      <c r="G169" s="320"/>
      <c r="H169" s="320"/>
      <c r="I169" s="321"/>
    </row>
    <row r="170" spans="1:10" ht="20.100000000000001" customHeight="1">
      <c r="A170" s="322" t="s">
        <v>165</v>
      </c>
      <c r="B170" s="323"/>
      <c r="C170" s="323"/>
      <c r="D170" s="323"/>
      <c r="E170" s="323"/>
      <c r="F170" s="324"/>
      <c r="G170" s="291" t="str">
        <f>IF(AND(D5="dydaktycznych", H44="POZYTYWNA", H162="POZYTYWNA", H168="POZYTYWNA"), "POZYTYWNA", IF(AND(D5="badawczych", H114="POZYTYWNA", H162="POZYTYWNA", H168="POZYTYWNA"), "POZYTYWNA", IF(AND(D5="badawczo-dydaktycznych", H44="POZYTYWNA", H114="POZYTYWNA", H162="POZYTYWNA", H168="POZYTYWNA"), "POZYTYWNA", IF(OR(AND(D5="dydaktycznych", H44="Pozytywna", NOT(AND(H114="Pozytywna", H162="Pozytywna", H168="Pozytywna"))), AND(D5="badawczych", H114="Pozytywna", NOT(AND(H44="Pozytywna", H162="Pozytywna", H168="Pozytywna"))), AND(D5="badawczo-dydaktycznych", AND(H44="Pozytywna", H114="Pozytywna"), NOT(AND(H162="Pozytywna", H168="Pozytywna")))), "OCENIA DZIEKAN", "NEGATYWNA"))))</f>
        <v>NEGATYWNA</v>
      </c>
      <c r="H170" s="292"/>
      <c r="I170" s="325"/>
    </row>
    <row r="171" spans="1:10" ht="45" customHeight="1">
      <c r="A171" s="289" t="s">
        <v>235</v>
      </c>
      <c r="B171" s="289"/>
      <c r="C171" s="289"/>
      <c r="D171" s="289"/>
      <c r="E171" s="289"/>
      <c r="F171" s="289"/>
      <c r="G171" s="290"/>
      <c r="H171" s="290"/>
      <c r="I171" s="290"/>
    </row>
    <row r="172" spans="1:10" ht="31.15" customHeight="1">
      <c r="C172" s="2"/>
      <c r="D172" s="21"/>
      <c r="E172" s="21"/>
      <c r="F172" s="21"/>
      <c r="G172" s="21"/>
      <c r="H172" s="21"/>
      <c r="I172" s="21"/>
    </row>
    <row r="173" spans="1:10" ht="12.75" customHeight="1">
      <c r="B173" s="12" t="s">
        <v>142</v>
      </c>
      <c r="C173" s="283" t="s">
        <v>216</v>
      </c>
      <c r="D173" s="283"/>
      <c r="E173" s="283"/>
      <c r="F173" s="283"/>
      <c r="G173" s="283"/>
      <c r="H173" s="283"/>
      <c r="I173" s="283"/>
    </row>
    <row r="174" spans="1:10" ht="15.75">
      <c r="C174" s="283" t="s">
        <v>215</v>
      </c>
      <c r="D174" s="283"/>
      <c r="E174" s="283"/>
      <c r="F174" s="283"/>
      <c r="G174" s="283"/>
      <c r="H174" s="283"/>
      <c r="I174" s="283"/>
    </row>
    <row r="175" spans="1:10">
      <c r="B175" s="5"/>
    </row>
    <row r="176" spans="1:10">
      <c r="B176" s="34"/>
      <c r="C176" s="35"/>
      <c r="D176" s="35"/>
      <c r="E176" s="35"/>
      <c r="F176" s="35"/>
      <c r="G176" s="35"/>
      <c r="H176" s="35"/>
      <c r="I176" s="35"/>
    </row>
    <row r="177" spans="2:9" ht="24" customHeight="1">
      <c r="B177" s="34"/>
      <c r="C177" s="35"/>
      <c r="D177" s="35"/>
      <c r="E177" s="35"/>
      <c r="F177" s="35"/>
      <c r="G177" s="35"/>
      <c r="H177" s="35"/>
      <c r="I177" s="35"/>
    </row>
    <row r="178" spans="2:9" ht="36.950000000000003" customHeight="1">
      <c r="B178" s="34"/>
      <c r="C178" s="35"/>
      <c r="D178" s="35"/>
      <c r="E178" s="35"/>
      <c r="F178" s="35"/>
      <c r="G178" s="35"/>
      <c r="H178" s="35"/>
      <c r="I178" s="35"/>
    </row>
    <row r="179" spans="2:9">
      <c r="B179" s="34"/>
      <c r="C179" s="35"/>
      <c r="D179" s="35"/>
      <c r="E179" s="35"/>
      <c r="F179" s="35"/>
      <c r="G179" s="35"/>
      <c r="H179" s="35"/>
      <c r="I179" s="35"/>
    </row>
    <row r="180" spans="2:9">
      <c r="B180" s="35"/>
      <c r="C180" s="35"/>
      <c r="D180" s="35"/>
      <c r="E180" s="35"/>
      <c r="F180" s="35"/>
      <c r="G180" s="35"/>
      <c r="H180" s="35"/>
      <c r="I180" s="35"/>
    </row>
    <row r="181" spans="2:9">
      <c r="B181" s="34"/>
      <c r="C181" s="35"/>
      <c r="D181" s="35"/>
      <c r="E181" s="35"/>
      <c r="F181" s="35"/>
      <c r="G181" s="35"/>
      <c r="H181" s="35"/>
      <c r="I181" s="35"/>
    </row>
  </sheetData>
  <sheetProtection algorithmName="SHA-512" hashValue="sT21x9/hcjE7lV8rVAzWf00T5e7GUcnZpPMoBtskswUhU2xrWfB34fjizOWAlXQz582eQi/rXMPoxEN1EberGQ==" saltValue="Ms8+BttmYlSTyzUFW8rqQQ==" spinCount="100000" sheet="1" objects="1" scenarios="1" formatCells="0" formatColumns="0" formatRows="0" insertColumns="0" insertRows="0" insertHyperlinks="0" deleteColumns="0" deleteRows="0" sort="0" autoFilter="0" pivotTables="0"/>
  <mergeCells count="217">
    <mergeCell ref="A169:I169"/>
    <mergeCell ref="A170:F170"/>
    <mergeCell ref="G170:I170"/>
    <mergeCell ref="A165:H165"/>
    <mergeCell ref="A166:H166"/>
    <mergeCell ref="H44:I44"/>
    <mergeCell ref="A44:G44"/>
    <mergeCell ref="A114:G114"/>
    <mergeCell ref="H114:I114"/>
    <mergeCell ref="A113:H113"/>
    <mergeCell ref="A160:H160"/>
    <mergeCell ref="A150:H150"/>
    <mergeCell ref="A155:H155"/>
    <mergeCell ref="A161:H161"/>
    <mergeCell ref="A162:G162"/>
    <mergeCell ref="H162:I162"/>
    <mergeCell ref="B52:F52"/>
    <mergeCell ref="A54:F54"/>
    <mergeCell ref="B143:F143"/>
    <mergeCell ref="B103:F103"/>
    <mergeCell ref="E95:F95"/>
    <mergeCell ref="B122:B125"/>
    <mergeCell ref="A168:G168"/>
    <mergeCell ref="H168:I168"/>
    <mergeCell ref="A164:H164"/>
    <mergeCell ref="A43:H43"/>
    <mergeCell ref="A53:H53"/>
    <mergeCell ref="A56:A62"/>
    <mergeCell ref="B68:F68"/>
    <mergeCell ref="B71:F71"/>
    <mergeCell ref="A45:I45"/>
    <mergeCell ref="B51:F51"/>
    <mergeCell ref="A46:F46"/>
    <mergeCell ref="B69:F69"/>
    <mergeCell ref="B70:F70"/>
    <mergeCell ref="B49:B50"/>
    <mergeCell ref="A63:A71"/>
    <mergeCell ref="B63:F66"/>
    <mergeCell ref="B129:F129"/>
    <mergeCell ref="B126:F126"/>
    <mergeCell ref="B127:F127"/>
    <mergeCell ref="A117:A121"/>
    <mergeCell ref="A112:H112"/>
    <mergeCell ref="A101:A104"/>
    <mergeCell ref="B62:F62"/>
    <mergeCell ref="B56:F61"/>
    <mergeCell ref="B101:F101"/>
    <mergeCell ref="B104:F104"/>
    <mergeCell ref="A105:A106"/>
    <mergeCell ref="B105:D106"/>
    <mergeCell ref="E105:F105"/>
    <mergeCell ref="E106:F106"/>
    <mergeCell ref="B107:F107"/>
    <mergeCell ref="B109:F109"/>
    <mergeCell ref="D152:F152"/>
    <mergeCell ref="B102:F102"/>
    <mergeCell ref="B110:D111"/>
    <mergeCell ref="C146:G146"/>
    <mergeCell ref="C147:G147"/>
    <mergeCell ref="B146:B147"/>
    <mergeCell ref="D153:F153"/>
    <mergeCell ref="A151:F151"/>
    <mergeCell ref="A133:A134"/>
    <mergeCell ref="A136:A139"/>
    <mergeCell ref="A132:F132"/>
    <mergeCell ref="B108:F108"/>
    <mergeCell ref="A110:A111"/>
    <mergeCell ref="E110:F110"/>
    <mergeCell ref="E111:F111"/>
    <mergeCell ref="A116:F116"/>
    <mergeCell ref="B117:B121"/>
    <mergeCell ref="C120:F120"/>
    <mergeCell ref="C118:F118"/>
    <mergeCell ref="A115:I115"/>
    <mergeCell ref="C174:I174"/>
    <mergeCell ref="D137:F137"/>
    <mergeCell ref="B133:C134"/>
    <mergeCell ref="D133:F133"/>
    <mergeCell ref="D139:F139"/>
    <mergeCell ref="D134:F134"/>
    <mergeCell ref="B135:F135"/>
    <mergeCell ref="B136:C139"/>
    <mergeCell ref="D136:F136"/>
    <mergeCell ref="C173:I173"/>
    <mergeCell ref="D138:F138"/>
    <mergeCell ref="B140:F140"/>
    <mergeCell ref="A171:I171"/>
    <mergeCell ref="A141:H141"/>
    <mergeCell ref="A163:I163"/>
    <mergeCell ref="A156:G156"/>
    <mergeCell ref="B157:G157"/>
    <mergeCell ref="B158:G158"/>
    <mergeCell ref="B159:G159"/>
    <mergeCell ref="D149:F149"/>
    <mergeCell ref="B154:G154"/>
    <mergeCell ref="A144:A145"/>
    <mergeCell ref="A152:A153"/>
    <mergeCell ref="B152:C153"/>
    <mergeCell ref="A2:I2"/>
    <mergeCell ref="A3:B3"/>
    <mergeCell ref="A4:B4"/>
    <mergeCell ref="A12:A15"/>
    <mergeCell ref="I11:I14"/>
    <mergeCell ref="A6:B6"/>
    <mergeCell ref="A8:B8"/>
    <mergeCell ref="C6:I6"/>
    <mergeCell ref="D8:F8"/>
    <mergeCell ref="G8:I8"/>
    <mergeCell ref="G7:I7"/>
    <mergeCell ref="A9:I9"/>
    <mergeCell ref="A7:B7"/>
    <mergeCell ref="A10:H10"/>
    <mergeCell ref="C3:G3"/>
    <mergeCell ref="H3:I3"/>
    <mergeCell ref="D7:F7"/>
    <mergeCell ref="C4:G4"/>
    <mergeCell ref="A5:C5"/>
    <mergeCell ref="D5:E5"/>
    <mergeCell ref="F5:G5"/>
    <mergeCell ref="H4:I4"/>
    <mergeCell ref="A26:A28"/>
    <mergeCell ref="A29:A30"/>
    <mergeCell ref="A31:A32"/>
    <mergeCell ref="C31:F31"/>
    <mergeCell ref="C32:F32"/>
    <mergeCell ref="B31:B32"/>
    <mergeCell ref="A148:A149"/>
    <mergeCell ref="B148:C149"/>
    <mergeCell ref="D148:F148"/>
    <mergeCell ref="A142:F142"/>
    <mergeCell ref="C124:F124"/>
    <mergeCell ref="C123:F123"/>
    <mergeCell ref="C122:F122"/>
    <mergeCell ref="B130:F130"/>
    <mergeCell ref="B128:F128"/>
    <mergeCell ref="C117:F117"/>
    <mergeCell ref="C119:F119"/>
    <mergeCell ref="C121:F121"/>
    <mergeCell ref="A122:A125"/>
    <mergeCell ref="C125:F125"/>
    <mergeCell ref="B144:C145"/>
    <mergeCell ref="D144:F144"/>
    <mergeCell ref="D145:F145"/>
    <mergeCell ref="A131:H131"/>
    <mergeCell ref="A21:A25"/>
    <mergeCell ref="B24:F24"/>
    <mergeCell ref="A20:F20"/>
    <mergeCell ref="B22:F22"/>
    <mergeCell ref="B21:F21"/>
    <mergeCell ref="A19:H19"/>
    <mergeCell ref="B23:F23"/>
    <mergeCell ref="B25:F25"/>
    <mergeCell ref="A11:F11"/>
    <mergeCell ref="B12:F12"/>
    <mergeCell ref="B13:F13"/>
    <mergeCell ref="B26:F28"/>
    <mergeCell ref="B29:F30"/>
    <mergeCell ref="B34:F34"/>
    <mergeCell ref="B37:F37"/>
    <mergeCell ref="B39:F39"/>
    <mergeCell ref="B14:F14"/>
    <mergeCell ref="B15:F15"/>
    <mergeCell ref="B16:F16"/>
    <mergeCell ref="B17:F17"/>
    <mergeCell ref="B18:F18"/>
    <mergeCell ref="C47:F47"/>
    <mergeCell ref="C48:F48"/>
    <mergeCell ref="C49:F49"/>
    <mergeCell ref="C50:F50"/>
    <mergeCell ref="B47:B48"/>
    <mergeCell ref="B40:F40"/>
    <mergeCell ref="A36:F36"/>
    <mergeCell ref="B38:F38"/>
    <mergeCell ref="A35:H35"/>
    <mergeCell ref="A47:A48"/>
    <mergeCell ref="A49:A50"/>
    <mergeCell ref="A42:H42"/>
    <mergeCell ref="B41:F41"/>
    <mergeCell ref="B55:H55"/>
    <mergeCell ref="A99:A100"/>
    <mergeCell ref="B99:D100"/>
    <mergeCell ref="E99:F99"/>
    <mergeCell ref="E100:F100"/>
    <mergeCell ref="A84:A88"/>
    <mergeCell ref="B84:F85"/>
    <mergeCell ref="B86:F87"/>
    <mergeCell ref="B88:F88"/>
    <mergeCell ref="A89:H89"/>
    <mergeCell ref="A90:F90"/>
    <mergeCell ref="A91:A92"/>
    <mergeCell ref="B91:D92"/>
    <mergeCell ref="A93:A94"/>
    <mergeCell ref="B93:D94"/>
    <mergeCell ref="E92:F92"/>
    <mergeCell ref="E94:F94"/>
    <mergeCell ref="E91:F91"/>
    <mergeCell ref="E93:F93"/>
    <mergeCell ref="A95:A98"/>
    <mergeCell ref="B95:B98"/>
    <mergeCell ref="C95:D96"/>
    <mergeCell ref="E96:F96"/>
    <mergeCell ref="C97:D98"/>
    <mergeCell ref="E97:F97"/>
    <mergeCell ref="E98:F98"/>
    <mergeCell ref="A72:A78"/>
    <mergeCell ref="B72:F72"/>
    <mergeCell ref="B73:F73"/>
    <mergeCell ref="B74:F74"/>
    <mergeCell ref="B76:F76"/>
    <mergeCell ref="A82:A83"/>
    <mergeCell ref="B82:C83"/>
    <mergeCell ref="D82:F82"/>
    <mergeCell ref="D83:F83"/>
    <mergeCell ref="A79:A81"/>
    <mergeCell ref="B75:F75"/>
    <mergeCell ref="B79:F81"/>
    <mergeCell ref="B77:F77"/>
  </mergeCells>
  <phoneticPr fontId="7" type="noConversion"/>
  <printOptions horizontalCentered="1"/>
  <pageMargins left="0.23622047244094491" right="0.23622047244094491" top="0.67265624999999996" bottom="0.74803149606299213" header="0.31496062992125984" footer="0.31496062992125984"/>
  <pageSetup paperSize="9" scale="51" orientation="portrait" r:id="rId1"/>
  <headerFooter differentOddEven="1" alignWithMargins="0">
    <oddHeader xml:space="preserve">&amp;C&amp;"Arial CE,Pogrubiony"&amp;12Karta oceny nauczyciela akademickiego 
za lata 202.. - 202..&amp;R&amp;12Załącznik nr 2 do Zarządzenia nr …/RKR/2021
z dnia … grudnia 2021 r.&amp;10
</oddHeader>
  </headerFooter>
  <rowBreaks count="1" manualBreakCount="1">
    <brk id="89" max="8" man="1"/>
  </rowBreaks>
  <ignoredErrors>
    <ignoredError sqref="I135 I70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Arkusz1!$B$4:$B$14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Arkusz1!$E$2:$E$4</xm:f>
          </x14:formula1>
          <xm:sqref>D5</xm:sqref>
        </x14:dataValidation>
        <x14:dataValidation type="list" allowBlank="1" showInputMessage="1" showErrorMessage="1" xr:uid="{00000000-0002-0000-0000-000002000000}">
          <x14:formula1>
            <xm:f>OFFSET(Arkusz1!$H$1,MATCH(D5,Arkusz1!$G$2:$G$17,0),0,COUNTIF(Arkusz1!$G$2:$G$17,D5),1)</xm:f>
          </x14:formula1>
          <xm:sqref>F5</xm:sqref>
        </x14:dataValidation>
        <x14:dataValidation type="list" allowBlank="1" showInputMessage="1" showErrorMessage="1" xr:uid="{00000000-0002-0000-0000-000003000000}">
          <x14:formula1>
            <xm:f>Arkusz1!$B$16:$B$17</xm:f>
          </x14:formula1>
          <xm:sqref>I164:I167 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H21"/>
  <sheetViews>
    <sheetView workbookViewId="0">
      <selection activeCell="H14" sqref="H14"/>
    </sheetView>
  </sheetViews>
  <sheetFormatPr defaultRowHeight="12.75"/>
  <cols>
    <col min="2" max="2" width="43.5703125" customWidth="1"/>
    <col min="3" max="3" width="18.28515625" customWidth="1"/>
    <col min="4" max="4" width="5.7109375" customWidth="1"/>
    <col min="5" max="5" width="21.7109375" customWidth="1"/>
    <col min="6" max="6" width="4.28515625" customWidth="1"/>
    <col min="7" max="7" width="23.5703125" customWidth="1"/>
    <col min="8" max="8" width="21.7109375" customWidth="1"/>
  </cols>
  <sheetData>
    <row r="1" spans="1:8">
      <c r="E1" s="136" t="s">
        <v>133</v>
      </c>
      <c r="F1" s="137"/>
      <c r="G1" s="138" t="s">
        <v>124</v>
      </c>
      <c r="H1" s="139" t="s">
        <v>134</v>
      </c>
    </row>
    <row r="2" spans="1:8">
      <c r="E2" s="341" t="s">
        <v>122</v>
      </c>
      <c r="F2" s="342"/>
      <c r="G2" s="140" t="s">
        <v>122</v>
      </c>
      <c r="H2" s="140" t="s">
        <v>114</v>
      </c>
    </row>
    <row r="3" spans="1:8">
      <c r="B3" s="146" t="s">
        <v>66</v>
      </c>
      <c r="E3" s="341" t="s">
        <v>113</v>
      </c>
      <c r="F3" s="342"/>
      <c r="G3" s="140" t="s">
        <v>122</v>
      </c>
      <c r="H3" s="140" t="s">
        <v>115</v>
      </c>
    </row>
    <row r="4" spans="1:8">
      <c r="A4">
        <v>1</v>
      </c>
      <c r="B4" s="147" t="s">
        <v>131</v>
      </c>
      <c r="E4" s="341" t="s">
        <v>123</v>
      </c>
      <c r="F4" s="342"/>
      <c r="G4" s="140" t="s">
        <v>122</v>
      </c>
      <c r="H4" s="140" t="s">
        <v>116</v>
      </c>
    </row>
    <row r="5" spans="1:8">
      <c r="A5">
        <v>2</v>
      </c>
      <c r="B5" s="147" t="s">
        <v>130</v>
      </c>
      <c r="E5" s="343"/>
      <c r="F5" s="344"/>
      <c r="G5" s="140" t="s">
        <v>122</v>
      </c>
      <c r="H5" s="140" t="s">
        <v>117</v>
      </c>
    </row>
    <row r="6" spans="1:8" ht="12.75" customHeight="1">
      <c r="A6">
        <v>3</v>
      </c>
      <c r="B6" s="147" t="s">
        <v>132</v>
      </c>
      <c r="E6" s="141"/>
      <c r="F6" s="142"/>
      <c r="G6" s="140" t="s">
        <v>113</v>
      </c>
      <c r="H6" s="140" t="s">
        <v>114</v>
      </c>
    </row>
    <row r="7" spans="1:8">
      <c r="A7">
        <v>4</v>
      </c>
      <c r="B7" s="147" t="s">
        <v>128</v>
      </c>
      <c r="E7" s="141"/>
      <c r="F7" s="142"/>
      <c r="G7" s="140" t="s">
        <v>113</v>
      </c>
      <c r="H7" s="140" t="s">
        <v>115</v>
      </c>
    </row>
    <row r="8" spans="1:8">
      <c r="A8">
        <v>5</v>
      </c>
      <c r="B8" s="147" t="s">
        <v>127</v>
      </c>
      <c r="E8" s="141"/>
      <c r="F8" s="142"/>
      <c r="G8" s="140" t="s">
        <v>113</v>
      </c>
      <c r="H8" s="140" t="s">
        <v>116</v>
      </c>
    </row>
    <row r="9" spans="1:8">
      <c r="A9">
        <v>6</v>
      </c>
      <c r="B9" s="147" t="s">
        <v>136</v>
      </c>
      <c r="E9" s="141"/>
      <c r="F9" s="142"/>
      <c r="G9" s="140" t="s">
        <v>113</v>
      </c>
      <c r="H9" s="140" t="s">
        <v>117</v>
      </c>
    </row>
    <row r="10" spans="1:8">
      <c r="A10">
        <v>7</v>
      </c>
      <c r="B10" s="147" t="s">
        <v>125</v>
      </c>
      <c r="E10" s="141"/>
      <c r="F10" s="142"/>
      <c r="G10" s="140" t="s">
        <v>123</v>
      </c>
      <c r="H10" s="140" t="s">
        <v>114</v>
      </c>
    </row>
    <row r="11" spans="1:8">
      <c r="A11">
        <v>8</v>
      </c>
      <c r="B11" s="147" t="s">
        <v>126</v>
      </c>
      <c r="E11" s="141"/>
      <c r="F11" s="142"/>
      <c r="G11" s="140" t="s">
        <v>123</v>
      </c>
      <c r="H11" s="140" t="s">
        <v>115</v>
      </c>
    </row>
    <row r="12" spans="1:8">
      <c r="A12">
        <v>9</v>
      </c>
      <c r="B12" s="148" t="s">
        <v>135</v>
      </c>
      <c r="E12" s="141"/>
      <c r="F12" s="142"/>
      <c r="G12" s="140" t="s">
        <v>123</v>
      </c>
      <c r="H12" s="140" t="s">
        <v>116</v>
      </c>
    </row>
    <row r="13" spans="1:8">
      <c r="A13">
        <v>10</v>
      </c>
      <c r="B13" s="140" t="s">
        <v>137</v>
      </c>
      <c r="E13" s="141"/>
      <c r="F13" s="142"/>
      <c r="G13" s="140" t="s">
        <v>123</v>
      </c>
      <c r="H13" s="140" t="s">
        <v>117</v>
      </c>
    </row>
    <row r="14" spans="1:8">
      <c r="A14">
        <v>11</v>
      </c>
      <c r="B14" s="147" t="s">
        <v>129</v>
      </c>
      <c r="E14" s="141"/>
      <c r="F14" s="142"/>
      <c r="G14" s="140" t="s">
        <v>123</v>
      </c>
      <c r="H14" s="140" t="s">
        <v>118</v>
      </c>
    </row>
    <row r="15" spans="1:8">
      <c r="E15" s="141"/>
      <c r="F15" s="142"/>
      <c r="G15" s="140" t="s">
        <v>123</v>
      </c>
      <c r="H15" s="140" t="s">
        <v>119</v>
      </c>
    </row>
    <row r="16" spans="1:8" ht="12.75" customHeight="1">
      <c r="B16" s="149" t="s">
        <v>163</v>
      </c>
      <c r="E16" s="141"/>
      <c r="F16" s="142"/>
      <c r="G16" s="140" t="s">
        <v>123</v>
      </c>
      <c r="H16" s="140" t="s">
        <v>120</v>
      </c>
    </row>
    <row r="17" spans="2:8" ht="13.5" thickBot="1">
      <c r="B17" s="150" t="s">
        <v>164</v>
      </c>
      <c r="E17" s="143"/>
      <c r="F17" s="144"/>
      <c r="G17" s="145" t="s">
        <v>123</v>
      </c>
      <c r="H17" s="140" t="s">
        <v>121</v>
      </c>
    </row>
    <row r="19" spans="2:8">
      <c r="B19" s="151" t="s">
        <v>170</v>
      </c>
    </row>
    <row r="20" spans="2:8">
      <c r="B20" s="151" t="s">
        <v>171</v>
      </c>
    </row>
    <row r="21" spans="2:8">
      <c r="B21" s="151" t="s">
        <v>172</v>
      </c>
    </row>
  </sheetData>
  <sheetProtection algorithmName="SHA-512" hashValue="9Yl/TX8yWnCfyvzTcXwwD6NbW6gJLtiRWHKlfhdladxTGrObHiLlPOLf94K/X2R4qLTfb8FyIsvYzHTWtp1NzA==" saltValue="r+me3xcUbh0xX4ebMgU+Tw==" spinCount="100000" sheet="1" formatCells="0" formatColumns="0" formatRows="0" insertColumns="0" insertRows="0" insertHyperlinks="0" deleteColumns="0" deleteRows="0" sort="0" autoFilter="0" pivotTables="0"/>
  <mergeCells count="4">
    <mergeCell ref="E2:F2"/>
    <mergeCell ref="E3:F3"/>
    <mergeCell ref="E4:F4"/>
    <mergeCell ref="E5:F5"/>
  </mergeCells>
  <dataValidations count="2">
    <dataValidation type="list" allowBlank="1" showInputMessage="1" showErrorMessage="1" prompt="Wybierz" sqref="F7" xr:uid="{00000000-0002-0000-0100-000000000000}">
      <formula1>$B$2:$B$3</formula1>
    </dataValidation>
    <dataValidation type="list" allowBlank="1" showDropDown="1" showInputMessage="1" showErrorMessage="1" sqref="F10" xr:uid="{00000000-0002-0000-0100-000001000000}">
      <formula1>$B$2:$B$3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2:L19"/>
  <sheetViews>
    <sheetView workbookViewId="0"/>
  </sheetViews>
  <sheetFormatPr defaultRowHeight="12.75"/>
  <cols>
    <col min="2" max="2" width="24.5703125" bestFit="1" customWidth="1"/>
    <col min="3" max="3" width="22.28515625" customWidth="1"/>
    <col min="4" max="4" width="39.140625" customWidth="1"/>
  </cols>
  <sheetData>
    <row r="2" spans="2:12">
      <c r="D2" s="57">
        <v>1</v>
      </c>
      <c r="E2" s="57">
        <v>2</v>
      </c>
      <c r="F2" s="57">
        <v>3</v>
      </c>
      <c r="G2" s="57">
        <v>4</v>
      </c>
    </row>
    <row r="3" spans="2:12">
      <c r="D3" s="57"/>
      <c r="E3" s="57" t="s">
        <v>184</v>
      </c>
      <c r="F3" s="57" t="s">
        <v>185</v>
      </c>
      <c r="G3" s="57" t="s">
        <v>186</v>
      </c>
    </row>
    <row r="4" spans="2:12" ht="15.75">
      <c r="B4" s="129" t="s">
        <v>113</v>
      </c>
      <c r="C4" s="130" t="s">
        <v>114</v>
      </c>
      <c r="D4" s="130" t="str">
        <f t="shared" ref="D4:D19" si="0">CONCATENATE(B4," ",C4)</f>
        <v>badawczo-dydaktycznych profesor</v>
      </c>
      <c r="E4" s="130">
        <v>50</v>
      </c>
      <c r="F4" s="130">
        <v>50</v>
      </c>
      <c r="G4" s="130">
        <v>7</v>
      </c>
      <c r="H4" s="58"/>
      <c r="I4" s="58"/>
      <c r="J4" s="58"/>
      <c r="K4" s="58"/>
      <c r="L4" s="58"/>
    </row>
    <row r="5" spans="2:12" s="59" customFormat="1" ht="17.25" customHeight="1">
      <c r="B5" s="131" t="s">
        <v>113</v>
      </c>
      <c r="C5" s="132" t="s">
        <v>115</v>
      </c>
      <c r="D5" s="132" t="str">
        <f t="shared" si="0"/>
        <v>badawczo-dydaktycznych profesor uczelni</v>
      </c>
      <c r="E5" s="130">
        <v>50</v>
      </c>
      <c r="F5" s="130">
        <v>40</v>
      </c>
      <c r="G5" s="130">
        <v>7</v>
      </c>
      <c r="I5" s="58"/>
      <c r="J5" s="58"/>
      <c r="K5" s="58"/>
      <c r="L5" s="60"/>
    </row>
    <row r="6" spans="2:12" ht="15.75">
      <c r="B6" s="129" t="s">
        <v>113</v>
      </c>
      <c r="C6" s="130" t="s">
        <v>116</v>
      </c>
      <c r="D6" s="130" t="str">
        <f t="shared" si="0"/>
        <v>badawczo-dydaktycznych adiunkt</v>
      </c>
      <c r="E6" s="130">
        <v>50</v>
      </c>
      <c r="F6" s="130">
        <v>30</v>
      </c>
      <c r="G6" s="130">
        <v>7</v>
      </c>
      <c r="H6" s="58"/>
      <c r="I6" s="58"/>
      <c r="J6" s="58"/>
      <c r="K6" s="58"/>
      <c r="L6" s="58"/>
    </row>
    <row r="7" spans="2:12" ht="15.75">
      <c r="B7" s="129" t="s">
        <v>113</v>
      </c>
      <c r="C7" s="130" t="s">
        <v>117</v>
      </c>
      <c r="D7" s="130" t="str">
        <f t="shared" si="0"/>
        <v>badawczo-dydaktycznych asystent</v>
      </c>
      <c r="E7" s="130">
        <v>50</v>
      </c>
      <c r="F7" s="130">
        <v>20</v>
      </c>
      <c r="G7" s="130">
        <v>5</v>
      </c>
      <c r="H7" s="58"/>
      <c r="I7" s="58"/>
      <c r="J7" s="58"/>
      <c r="K7" s="58"/>
      <c r="L7" s="58"/>
    </row>
    <row r="8" spans="2:12" ht="15.75">
      <c r="B8" s="129" t="s">
        <v>122</v>
      </c>
      <c r="C8" s="130" t="s">
        <v>114</v>
      </c>
      <c r="D8" s="130" t="str">
        <f t="shared" si="0"/>
        <v>badawczych profesor</v>
      </c>
      <c r="E8" s="130">
        <v>0</v>
      </c>
      <c r="F8" s="130">
        <v>75</v>
      </c>
      <c r="G8" s="130">
        <v>7</v>
      </c>
      <c r="H8" s="58"/>
      <c r="I8" s="58"/>
      <c r="J8" s="58"/>
      <c r="K8" s="58"/>
      <c r="L8" s="58"/>
    </row>
    <row r="9" spans="2:12" ht="15.75">
      <c r="B9" s="129" t="s">
        <v>122</v>
      </c>
      <c r="C9" s="130" t="s">
        <v>115</v>
      </c>
      <c r="D9" s="130" t="str">
        <f t="shared" si="0"/>
        <v>badawczych profesor uczelni</v>
      </c>
      <c r="E9" s="130">
        <v>0</v>
      </c>
      <c r="F9" s="130">
        <v>60</v>
      </c>
      <c r="G9" s="130">
        <v>7</v>
      </c>
      <c r="H9" s="61"/>
      <c r="I9" s="58"/>
      <c r="J9" s="58"/>
      <c r="K9" s="58"/>
      <c r="L9" s="61"/>
    </row>
    <row r="10" spans="2:12" ht="15.75">
      <c r="B10" s="129" t="s">
        <v>122</v>
      </c>
      <c r="C10" s="130" t="s">
        <v>116</v>
      </c>
      <c r="D10" s="130" t="str">
        <f t="shared" si="0"/>
        <v>badawczych adiunkt</v>
      </c>
      <c r="E10" s="130">
        <v>0</v>
      </c>
      <c r="F10" s="130">
        <v>45</v>
      </c>
      <c r="G10" s="130">
        <v>7</v>
      </c>
      <c r="I10" s="58"/>
      <c r="J10" s="58"/>
      <c r="K10" s="58"/>
    </row>
    <row r="11" spans="2:12" ht="15.75">
      <c r="B11" s="129" t="s">
        <v>122</v>
      </c>
      <c r="C11" s="130" t="s">
        <v>117</v>
      </c>
      <c r="D11" s="130" t="str">
        <f t="shared" si="0"/>
        <v>badawczych asystent</v>
      </c>
      <c r="E11" s="130">
        <v>0</v>
      </c>
      <c r="F11" s="130">
        <v>30</v>
      </c>
      <c r="G11" s="130">
        <v>5</v>
      </c>
      <c r="I11" s="58"/>
      <c r="J11" s="58"/>
      <c r="K11" s="58"/>
    </row>
    <row r="12" spans="2:12" ht="15.75">
      <c r="B12" s="133" t="s">
        <v>123</v>
      </c>
      <c r="C12" s="130" t="s">
        <v>114</v>
      </c>
      <c r="D12" s="130" t="str">
        <f t="shared" si="0"/>
        <v>dydaktycznych profesor</v>
      </c>
      <c r="E12" s="130">
        <v>60</v>
      </c>
      <c r="F12" s="130">
        <v>0</v>
      </c>
      <c r="G12" s="130">
        <v>7</v>
      </c>
      <c r="I12" s="58"/>
      <c r="J12" s="58"/>
      <c r="K12" s="58"/>
    </row>
    <row r="13" spans="2:12" ht="15.75">
      <c r="B13" s="133" t="s">
        <v>123</v>
      </c>
      <c r="C13" s="130" t="s">
        <v>115</v>
      </c>
      <c r="D13" s="130" t="str">
        <f t="shared" si="0"/>
        <v>dydaktycznych profesor uczelni</v>
      </c>
      <c r="E13" s="130">
        <v>60</v>
      </c>
      <c r="F13" s="130">
        <v>0</v>
      </c>
      <c r="G13" s="130">
        <v>7</v>
      </c>
      <c r="I13" s="58"/>
      <c r="J13" s="58"/>
      <c r="K13" s="58"/>
    </row>
    <row r="14" spans="2:12" ht="15.75">
      <c r="B14" s="133" t="s">
        <v>123</v>
      </c>
      <c r="C14" s="130" t="s">
        <v>116</v>
      </c>
      <c r="D14" s="130" t="str">
        <f t="shared" si="0"/>
        <v>dydaktycznych adiunkt</v>
      </c>
      <c r="E14" s="130">
        <v>60</v>
      </c>
      <c r="F14" s="130">
        <v>0</v>
      </c>
      <c r="G14" s="130">
        <v>7</v>
      </c>
      <c r="I14" s="58"/>
      <c r="J14" s="58"/>
      <c r="K14" s="58"/>
    </row>
    <row r="15" spans="2:12" ht="15.75">
      <c r="B15" s="133" t="s">
        <v>123</v>
      </c>
      <c r="C15" s="130" t="s">
        <v>117</v>
      </c>
      <c r="D15" s="130" t="str">
        <f t="shared" si="0"/>
        <v>dydaktycznych asystent</v>
      </c>
      <c r="E15" s="130">
        <v>55</v>
      </c>
      <c r="F15" s="130">
        <v>0</v>
      </c>
      <c r="G15" s="130">
        <v>5</v>
      </c>
      <c r="I15" s="58"/>
      <c r="J15" s="58"/>
      <c r="K15" s="58"/>
    </row>
    <row r="16" spans="2:12" ht="15.75">
      <c r="B16" s="133" t="s">
        <v>123</v>
      </c>
      <c r="C16" s="130" t="s">
        <v>118</v>
      </c>
      <c r="D16" s="130" t="str">
        <f t="shared" si="0"/>
        <v>dydaktycznych starszy wykładowca</v>
      </c>
      <c r="E16" s="130">
        <v>55</v>
      </c>
      <c r="F16" s="130">
        <v>0</v>
      </c>
      <c r="G16" s="130">
        <v>5</v>
      </c>
      <c r="I16" s="58"/>
      <c r="J16" s="58"/>
      <c r="K16" s="58"/>
      <c r="L16" s="62"/>
    </row>
    <row r="17" spans="2:12" ht="15.75">
      <c r="B17" s="133" t="s">
        <v>123</v>
      </c>
      <c r="C17" s="130" t="s">
        <v>119</v>
      </c>
      <c r="D17" s="130" t="str">
        <f t="shared" si="0"/>
        <v>dydaktycznych wykładowca</v>
      </c>
      <c r="E17" s="130">
        <v>55</v>
      </c>
      <c r="F17" s="130">
        <v>0</v>
      </c>
      <c r="G17" s="130">
        <v>5</v>
      </c>
      <c r="H17" s="58"/>
      <c r="I17" s="58"/>
      <c r="J17" s="58"/>
      <c r="K17" s="58"/>
      <c r="L17" s="58"/>
    </row>
    <row r="18" spans="2:12" ht="15.75">
      <c r="B18" s="133" t="s">
        <v>123</v>
      </c>
      <c r="C18" s="130" t="s">
        <v>120</v>
      </c>
      <c r="D18" s="130" t="str">
        <f t="shared" si="0"/>
        <v>dydaktycznych lektor</v>
      </c>
      <c r="E18" s="130">
        <v>50</v>
      </c>
      <c r="F18" s="130">
        <v>0</v>
      </c>
      <c r="G18" s="130">
        <v>2</v>
      </c>
      <c r="H18" s="58"/>
      <c r="I18" s="58"/>
      <c r="J18" s="58"/>
      <c r="K18" s="58"/>
      <c r="L18" s="58"/>
    </row>
    <row r="19" spans="2:12" ht="15.75">
      <c r="B19" s="133" t="s">
        <v>123</v>
      </c>
      <c r="C19" s="130" t="s">
        <v>121</v>
      </c>
      <c r="D19" s="130" t="str">
        <f t="shared" si="0"/>
        <v>dydaktycznych instruktor</v>
      </c>
      <c r="E19" s="130">
        <v>50</v>
      </c>
      <c r="F19" s="130">
        <v>0</v>
      </c>
      <c r="G19" s="130">
        <v>2</v>
      </c>
      <c r="H19" s="58"/>
      <c r="I19" s="58"/>
      <c r="J19" s="58"/>
      <c r="K19" s="58"/>
      <c r="L19" s="58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korespondencji" ma:contentTypeID="0x010100809C2E4EFF764F52B4E71A58D25029A5005D5EAB8D2A287A48885992C40E320F74" ma:contentTypeVersion="0" ma:contentTypeDescription="" ma:contentTypeScope="" ma:versionID="a1a1b365179bec2ae22da6491cd078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d2635ea2b6683238acecc173c95c4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1AEF5-F1B2-4A35-98BC-87405EC84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C0A989-B3CE-43CD-A62A-9AAA7F64F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9D75D8-DB51-4E43-AF95-45D04E4A0B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Karta oceny NA</vt:lpstr>
      <vt:lpstr>Arkusz1</vt:lpstr>
      <vt:lpstr>Progi</vt:lpstr>
      <vt:lpstr>e</vt:lpstr>
      <vt:lpstr>'Karta oceny NA'!n</vt:lpstr>
      <vt:lpstr>'Karta oceny 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</dc:creator>
  <cp:lastModifiedBy>Worwa Kazimierz</cp:lastModifiedBy>
  <cp:lastPrinted>2018-03-05T09:14:23Z</cp:lastPrinted>
  <dcterms:created xsi:type="dcterms:W3CDTF">2008-11-02T16:35:59Z</dcterms:created>
  <dcterms:modified xsi:type="dcterms:W3CDTF">2021-12-22T09:23:34Z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0x010100809C2E4EFF764F52B4E71A58D25029A5005D5EAB8D2A287A48885992C40E320F74</vt:lpwstr>
  </property>
</Properties>
</file>